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 yWindow="4410" windowWidth="15135" windowHeight="1845"/>
  </bookViews>
  <sheets>
    <sheet name="Notes" sheetId="5" r:id="rId1"/>
    <sheet name="NTA Tables" sheetId="1" r:id="rId2"/>
    <sheet name="LC and RA" sheetId="2" r:id="rId3"/>
    <sheet name="Transfers" sheetId="4" r:id="rId4"/>
    <sheet name="Other current transfers" sheetId="3" r:id="rId5"/>
    <sheet name="Powerpoint charts" sheetId="6" r:id="rId6"/>
  </sheets>
  <externalReferences>
    <externalReference r:id="rId7"/>
  </externalReferences>
  <calcPr calcId="125725"/>
</workbook>
</file>

<file path=xl/calcChain.xml><?xml version="1.0" encoding="utf-8"?>
<calcChain xmlns="http://schemas.openxmlformats.org/spreadsheetml/2006/main">
  <c r="B47" i="1"/>
  <c r="A3"/>
  <c r="D50" i="2"/>
  <c r="D41"/>
  <c r="K84"/>
  <c r="J84"/>
  <c r="E49"/>
  <c r="M86" l="1"/>
  <c r="D73"/>
  <c r="E73" s="1"/>
  <c r="D42" l="1"/>
  <c r="H9"/>
  <c r="L9" s="1"/>
  <c r="D47" l="1"/>
  <c r="H8"/>
  <c r="L8" s="1"/>
  <c r="E133" l="1"/>
  <c r="B50" i="1" s="1"/>
  <c r="D121" i="2"/>
  <c r="B28" i="1" s="1"/>
  <c r="B72" s="1"/>
  <c r="B3" l="1"/>
  <c r="G111" i="2"/>
  <c r="H35" i="4"/>
  <c r="I34"/>
  <c r="M34" s="1"/>
  <c r="H34"/>
  <c r="L34" s="1"/>
  <c r="I33"/>
  <c r="I32"/>
  <c r="M32" s="1"/>
  <c r="H32"/>
  <c r="L32" s="1"/>
  <c r="J35"/>
  <c r="G35"/>
  <c r="I35" s="1"/>
  <c r="M35" s="1"/>
  <c r="G72" i="3"/>
  <c r="F72"/>
  <c r="K71"/>
  <c r="J71"/>
  <c r="G71"/>
  <c r="F71"/>
  <c r="K69"/>
  <c r="J69"/>
  <c r="J56"/>
  <c r="G56"/>
  <c r="G55"/>
  <c r="H15" i="4"/>
  <c r="L15" s="1"/>
  <c r="I14"/>
  <c r="M14" s="1"/>
  <c r="K33"/>
  <c r="F33" s="1"/>
  <c r="H33" s="1"/>
  <c r="L33" s="1"/>
  <c r="H13"/>
  <c r="L13" s="1"/>
  <c r="E6" i="6"/>
  <c r="B9"/>
  <c r="D6"/>
  <c r="B8"/>
  <c r="C6"/>
  <c r="B7"/>
  <c r="L35" i="4" l="1"/>
  <c r="M33"/>
  <c r="D29"/>
  <c r="I16"/>
  <c r="M16" s="1"/>
  <c r="E26"/>
  <c r="I26" s="1"/>
  <c r="M26" s="1"/>
  <c r="F27"/>
  <c r="D39"/>
  <c r="H39" s="1"/>
  <c r="L39" s="1"/>
  <c r="D38"/>
  <c r="H38" s="1"/>
  <c r="L38" s="1"/>
  <c r="F26"/>
  <c r="H26" s="1"/>
  <c r="L26" s="1"/>
  <c r="E39"/>
  <c r="I39" s="1"/>
  <c r="M39" s="1"/>
  <c r="G29"/>
  <c r="I29" s="1"/>
  <c r="M29" s="1"/>
  <c r="I12"/>
  <c r="H11"/>
  <c r="L11" s="1"/>
  <c r="I13"/>
  <c r="F17"/>
  <c r="I15"/>
  <c r="M15" s="1"/>
  <c r="H12"/>
  <c r="H14"/>
  <c r="L14" s="1"/>
  <c r="H16"/>
  <c r="L16" s="1"/>
  <c r="D17"/>
  <c r="K56" i="3"/>
  <c r="F56"/>
  <c r="D56"/>
  <c r="D70" s="1"/>
  <c r="K55"/>
  <c r="J55"/>
  <c r="D55"/>
  <c r="I84" i="2"/>
  <c r="H84"/>
  <c r="I73"/>
  <c r="M73" s="1"/>
  <c r="H73"/>
  <c r="L73" s="1"/>
  <c r="L84" l="1"/>
  <c r="M84"/>
  <c r="H29" i="4"/>
  <c r="L29" s="1"/>
  <c r="E27"/>
  <c r="H27"/>
  <c r="L27" s="1"/>
  <c r="F55" i="3"/>
  <c r="D79"/>
  <c r="J79"/>
  <c r="F57"/>
  <c r="D21" s="1"/>
  <c r="F79"/>
  <c r="I10"/>
  <c r="I55" s="1"/>
  <c r="E55"/>
  <c r="I11"/>
  <c r="I56" s="1"/>
  <c r="E56"/>
  <c r="E70" s="1"/>
  <c r="K57"/>
  <c r="G19" s="1"/>
  <c r="D57"/>
  <c r="D20" s="1"/>
  <c r="J57"/>
  <c r="D22" s="1"/>
  <c r="G57"/>
  <c r="E57"/>
  <c r="E19" s="1"/>
  <c r="M13" i="4"/>
  <c r="H17"/>
  <c r="M12"/>
  <c r="L12"/>
  <c r="H11" i="3"/>
  <c r="I7"/>
  <c r="M7" s="1"/>
  <c r="H8"/>
  <c r="H10"/>
  <c r="H12"/>
  <c r="L12" s="1"/>
  <c r="H7"/>
  <c r="I9"/>
  <c r="M9" s="1"/>
  <c r="I12"/>
  <c r="M12" s="1"/>
  <c r="I8"/>
  <c r="H9"/>
  <c r="L9" s="1"/>
  <c r="D51" i="2"/>
  <c r="H14"/>
  <c r="E41"/>
  <c r="E45" s="1"/>
  <c r="E53" s="1"/>
  <c r="G20" i="3" l="1"/>
  <c r="D55" i="2"/>
  <c r="D70" s="1"/>
  <c r="H70" s="1"/>
  <c r="L70" s="1"/>
  <c r="D49"/>
  <c r="D54" i="3"/>
  <c r="F54"/>
  <c r="D25" i="2"/>
  <c r="E25" s="1"/>
  <c r="D52"/>
  <c r="H12"/>
  <c r="E128"/>
  <c r="B45" i="1" s="1"/>
  <c r="I27" i="4"/>
  <c r="M27" s="1"/>
  <c r="E38"/>
  <c r="I38" s="1"/>
  <c r="M38" s="1"/>
  <c r="L7" i="3"/>
  <c r="L79" s="1"/>
  <c r="H79"/>
  <c r="M11"/>
  <c r="M56" s="1"/>
  <c r="F19"/>
  <c r="H19" s="1"/>
  <c r="F24" s="1"/>
  <c r="G54"/>
  <c r="K54"/>
  <c r="M10"/>
  <c r="M55" s="1"/>
  <c r="E54"/>
  <c r="J54"/>
  <c r="L10"/>
  <c r="L55" s="1"/>
  <c r="H55"/>
  <c r="L11"/>
  <c r="L56" s="1"/>
  <c r="H56"/>
  <c r="M8"/>
  <c r="M57" s="1"/>
  <c r="I57"/>
  <c r="I54" s="1"/>
  <c r="L8"/>
  <c r="L57" s="1"/>
  <c r="H57"/>
  <c r="G21"/>
  <c r="D23"/>
  <c r="I21" s="1"/>
  <c r="F68" i="2"/>
  <c r="D117" s="1"/>
  <c r="H13"/>
  <c r="E135"/>
  <c r="B52" i="1" s="1"/>
  <c r="E90" i="2"/>
  <c r="H7" l="1"/>
  <c r="H11"/>
  <c r="B24" i="1"/>
  <c r="B68" s="1"/>
  <c r="F90" i="2"/>
  <c r="F92" s="1"/>
  <c r="D98"/>
  <c r="I85"/>
  <c r="E111"/>
  <c r="K61" i="3"/>
  <c r="K72" s="1"/>
  <c r="D61"/>
  <c r="G47"/>
  <c r="K59"/>
  <c r="K70" s="1"/>
  <c r="K36" i="4" s="1"/>
  <c r="F59" i="3"/>
  <c r="E22"/>
  <c r="F22"/>
  <c r="F29" s="1"/>
  <c r="F37" s="1"/>
  <c r="L54"/>
  <c r="H54"/>
  <c r="M54"/>
  <c r="D30"/>
  <c r="G46"/>
  <c r="D31"/>
  <c r="D39" s="1"/>
  <c r="I20"/>
  <c r="G24"/>
  <c r="E24"/>
  <c r="H24"/>
  <c r="I23"/>
  <c r="I22"/>
  <c r="F25" i="2"/>
  <c r="D43" s="1"/>
  <c r="H82"/>
  <c r="L82" s="1"/>
  <c r="I83"/>
  <c r="M83" s="1"/>
  <c r="K41" i="4" l="1"/>
  <c r="K42"/>
  <c r="D38" i="3"/>
  <c r="D40" s="1"/>
  <c r="D90" i="2"/>
  <c r="M85"/>
  <c r="I111"/>
  <c r="D32" i="3"/>
  <c r="H59"/>
  <c r="H70" s="1"/>
  <c r="F70"/>
  <c r="F36" i="4" s="1"/>
  <c r="K68" i="3"/>
  <c r="K74" s="1"/>
  <c r="K75" s="1"/>
  <c r="K31" i="4"/>
  <c r="H61" i="3"/>
  <c r="H72" s="1"/>
  <c r="D72"/>
  <c r="D42" i="4" s="1"/>
  <c r="E29" i="3"/>
  <c r="J61"/>
  <c r="E61"/>
  <c r="K63"/>
  <c r="E48"/>
  <c r="F48"/>
  <c r="G59" s="1"/>
  <c r="J59"/>
  <c r="J70" s="1"/>
  <c r="J36" i="4" s="1"/>
  <c r="G45" i="3"/>
  <c r="B6" i="1"/>
  <c r="H32" i="2"/>
  <c r="H31"/>
  <c r="J64"/>
  <c r="H17"/>
  <c r="L17" s="1"/>
  <c r="K72"/>
  <c r="K67" s="1"/>
  <c r="K110" s="1"/>
  <c r="G72"/>
  <c r="D120" s="1"/>
  <c r="B27" i="1" s="1"/>
  <c r="B71" s="1"/>
  <c r="E72" i="2"/>
  <c r="J72"/>
  <c r="J67" s="1"/>
  <c r="J110" s="1"/>
  <c r="F72"/>
  <c r="D119" s="1"/>
  <c r="B26" i="1" s="1"/>
  <c r="B70" s="1"/>
  <c r="M15" i="2"/>
  <c r="H10"/>
  <c r="L10" s="1"/>
  <c r="G29" i="3" l="1"/>
  <c r="E37"/>
  <c r="G37" s="1"/>
  <c r="C64" i="1"/>
  <c r="C63"/>
  <c r="D118" i="2"/>
  <c r="K45" i="4"/>
  <c r="K46" s="1"/>
  <c r="G28"/>
  <c r="I28" s="1"/>
  <c r="M28" s="1"/>
  <c r="D28"/>
  <c r="I59" i="3"/>
  <c r="G70"/>
  <c r="G36" i="4" s="1"/>
  <c r="L61" i="3"/>
  <c r="L72" s="1"/>
  <c r="J72"/>
  <c r="D41" i="4"/>
  <c r="H41" s="1"/>
  <c r="H42"/>
  <c r="H36"/>
  <c r="F31"/>
  <c r="J31"/>
  <c r="I61" i="3"/>
  <c r="I72" s="1"/>
  <c r="E72"/>
  <c r="L59"/>
  <c r="L70" s="1"/>
  <c r="J63"/>
  <c r="D48"/>
  <c r="F67" i="2"/>
  <c r="F110" s="1"/>
  <c r="F74"/>
  <c r="E67"/>
  <c r="E110" s="1"/>
  <c r="E74"/>
  <c r="E134" s="1"/>
  <c r="G67"/>
  <c r="G110" s="1"/>
  <c r="G74"/>
  <c r="D19"/>
  <c r="F19"/>
  <c r="H36"/>
  <c r="J35"/>
  <c r="E34" s="1"/>
  <c r="K35"/>
  <c r="H15"/>
  <c r="H16"/>
  <c r="L16" s="1"/>
  <c r="H18"/>
  <c r="L18" s="1"/>
  <c r="D72"/>
  <c r="K64"/>
  <c r="M64" s="1"/>
  <c r="D36"/>
  <c r="I18"/>
  <c r="E39" i="3" l="1"/>
  <c r="E47" s="1"/>
  <c r="F58" s="1"/>
  <c r="F69" s="1"/>
  <c r="F30" i="4" s="1"/>
  <c r="E38" i="3"/>
  <c r="D62" s="1"/>
  <c r="E42" i="4"/>
  <c r="I42" s="1"/>
  <c r="M42" s="1"/>
  <c r="J42"/>
  <c r="J41" s="1"/>
  <c r="J45" s="1"/>
  <c r="J46" s="1"/>
  <c r="H76" i="2"/>
  <c r="E91"/>
  <c r="F38" i="3"/>
  <c r="F46" s="1"/>
  <c r="D58" s="1"/>
  <c r="D69" s="1"/>
  <c r="D30" i="4" s="1"/>
  <c r="F39" i="3"/>
  <c r="F47" s="1"/>
  <c r="M61"/>
  <c r="M72" s="1"/>
  <c r="D57" i="4"/>
  <c r="B21" i="1" s="1"/>
  <c r="C62"/>
  <c r="C60"/>
  <c r="C59" s="1"/>
  <c r="B51"/>
  <c r="E132" i="2"/>
  <c r="B49" i="1" s="1"/>
  <c r="D74" i="2"/>
  <c r="E131"/>
  <c r="D116"/>
  <c r="B25" i="1"/>
  <c r="H28" i="4"/>
  <c r="L28" s="1"/>
  <c r="D52"/>
  <c r="B16" i="1" s="1"/>
  <c r="B61" s="1"/>
  <c r="D61" s="1"/>
  <c r="G112" i="2"/>
  <c r="F25" i="4"/>
  <c r="H25" s="1"/>
  <c r="L25" s="1"/>
  <c r="E25"/>
  <c r="I25" s="1"/>
  <c r="M25" s="1"/>
  <c r="H31"/>
  <c r="L31" s="1"/>
  <c r="L36"/>
  <c r="E41"/>
  <c r="I41" s="1"/>
  <c r="M41" s="1"/>
  <c r="L42"/>
  <c r="J68" i="3"/>
  <c r="M59"/>
  <c r="M70" s="1"/>
  <c r="I70"/>
  <c r="E46"/>
  <c r="I67" i="2"/>
  <c r="I110" s="1"/>
  <c r="H19"/>
  <c r="F34"/>
  <c r="E35"/>
  <c r="H72"/>
  <c r="L15"/>
  <c r="M18"/>
  <c r="I72"/>
  <c r="I74" s="1"/>
  <c r="D60" i="4" l="1"/>
  <c r="D59" s="1"/>
  <c r="B33" i="1" s="1"/>
  <c r="F68" i="3"/>
  <c r="E58"/>
  <c r="E69" s="1"/>
  <c r="E30" i="4" s="1"/>
  <c r="E24" s="1"/>
  <c r="L41"/>
  <c r="F45" i="3"/>
  <c r="F60"/>
  <c r="F73" s="1"/>
  <c r="E92" i="2"/>
  <c r="D99" s="1"/>
  <c r="B7" i="1" s="1"/>
  <c r="D91" i="2"/>
  <c r="D92" s="1"/>
  <c r="G58" i="3"/>
  <c r="G69" s="1"/>
  <c r="D46"/>
  <c r="E62"/>
  <c r="I62" s="1"/>
  <c r="E49" i="1"/>
  <c r="B48"/>
  <c r="E130" i="2"/>
  <c r="E25" i="1"/>
  <c r="B69"/>
  <c r="D115" i="2"/>
  <c r="B22" i="1" s="1"/>
  <c r="B23"/>
  <c r="E23" s="1"/>
  <c r="F24" i="4"/>
  <c r="D55" s="1"/>
  <c r="B19" i="1" s="1"/>
  <c r="B64" s="1"/>
  <c r="D64" s="1"/>
  <c r="J78" i="3"/>
  <c r="J74"/>
  <c r="J75" s="1"/>
  <c r="D53" i="4"/>
  <c r="B17" i="1" s="1"/>
  <c r="B62" s="1"/>
  <c r="D62" s="1"/>
  <c r="H62" i="3"/>
  <c r="D71"/>
  <c r="D40" i="4" s="1"/>
  <c r="I36"/>
  <c r="M36" s="1"/>
  <c r="G31"/>
  <c r="I31" s="1"/>
  <c r="M31" s="1"/>
  <c r="H58" i="3"/>
  <c r="H69" s="1"/>
  <c r="D63"/>
  <c r="E45"/>
  <c r="G60"/>
  <c r="D47"/>
  <c r="L72" i="2"/>
  <c r="L74" s="1"/>
  <c r="H74"/>
  <c r="F35"/>
  <c r="G35" s="1"/>
  <c r="G34"/>
  <c r="E36"/>
  <c r="M67"/>
  <c r="M110" s="1"/>
  <c r="M72"/>
  <c r="M74" s="1"/>
  <c r="F75"/>
  <c r="B40" i="1" l="1"/>
  <c r="E33" s="1"/>
  <c r="G24" i="4"/>
  <c r="I24" s="1"/>
  <c r="G30"/>
  <c r="I30" s="1"/>
  <c r="M30" s="1"/>
  <c r="F74" i="3"/>
  <c r="F75" s="1"/>
  <c r="F44" i="4"/>
  <c r="G68" i="3"/>
  <c r="F78" s="1"/>
  <c r="D97" i="2"/>
  <c r="B5" i="1" s="1"/>
  <c r="E5" s="1"/>
  <c r="H45" i="3"/>
  <c r="D49"/>
  <c r="F63"/>
  <c r="H60"/>
  <c r="L60" s="1"/>
  <c r="B66" i="1"/>
  <c r="E22"/>
  <c r="I58" i="3"/>
  <c r="I69" s="1"/>
  <c r="E63"/>
  <c r="E71"/>
  <c r="E47" i="1"/>
  <c r="B67"/>
  <c r="H73" i="3"/>
  <c r="M62"/>
  <c r="M71" s="1"/>
  <c r="I71"/>
  <c r="I60"/>
  <c r="M60" s="1"/>
  <c r="G73"/>
  <c r="G44" i="4" s="1"/>
  <c r="H40"/>
  <c r="L40" s="1"/>
  <c r="D37"/>
  <c r="H37" s="1"/>
  <c r="L37" s="1"/>
  <c r="H30"/>
  <c r="L30" s="1"/>
  <c r="D24"/>
  <c r="L62" i="3"/>
  <c r="L71" s="1"/>
  <c r="H71"/>
  <c r="H68" s="1"/>
  <c r="D68"/>
  <c r="L58"/>
  <c r="G63"/>
  <c r="F36" i="2"/>
  <c r="D66" s="1"/>
  <c r="D102" s="1"/>
  <c r="B10" i="1" s="1"/>
  <c r="G36" i="2"/>
  <c r="D44" s="1"/>
  <c r="D45" s="1"/>
  <c r="D65"/>
  <c r="D101" s="1"/>
  <c r="B9" i="1" s="1"/>
  <c r="L7" i="2"/>
  <c r="H63" i="3" l="1"/>
  <c r="E68"/>
  <c r="E74" s="1"/>
  <c r="E75" s="1"/>
  <c r="E40" i="4"/>
  <c r="E37" s="1"/>
  <c r="D48" i="2"/>
  <c r="D56" s="1"/>
  <c r="D71" s="1"/>
  <c r="I68" i="3"/>
  <c r="H78" s="1"/>
  <c r="M58"/>
  <c r="M69" s="1"/>
  <c r="M68" s="1"/>
  <c r="D46" i="2"/>
  <c r="D54" s="1"/>
  <c r="H66"/>
  <c r="I73" i="3"/>
  <c r="D74"/>
  <c r="D75" s="1"/>
  <c r="G74"/>
  <c r="G75" s="1"/>
  <c r="H74"/>
  <c r="H75" s="1"/>
  <c r="L73"/>
  <c r="H44" i="4"/>
  <c r="L44" s="1"/>
  <c r="F45"/>
  <c r="F46" s="1"/>
  <c r="H24"/>
  <c r="D45"/>
  <c r="D46" s="1"/>
  <c r="M24"/>
  <c r="L63" i="3"/>
  <c r="L69"/>
  <c r="L68" s="1"/>
  <c r="I63"/>
  <c r="D100" i="2"/>
  <c r="H65"/>
  <c r="D64"/>
  <c r="D78" i="3" l="1"/>
  <c r="D53" i="2"/>
  <c r="D68" s="1"/>
  <c r="D67" s="1"/>
  <c r="D110" s="1"/>
  <c r="E112" s="1"/>
  <c r="I40" i="4"/>
  <c r="M40" s="1"/>
  <c r="M63" i="3"/>
  <c r="E129" i="2"/>
  <c r="B46" i="1"/>
  <c r="D69" i="2"/>
  <c r="E127" s="1"/>
  <c r="D96"/>
  <c r="B4" i="1" s="1"/>
  <c r="B8"/>
  <c r="E8" s="1"/>
  <c r="D51" i="4"/>
  <c r="L74" i="3"/>
  <c r="L75" s="1"/>
  <c r="I74"/>
  <c r="I75" s="1"/>
  <c r="M73"/>
  <c r="M74" s="1"/>
  <c r="M75" s="1"/>
  <c r="I44" i="4"/>
  <c r="M44" s="1"/>
  <c r="G45"/>
  <c r="G46" s="1"/>
  <c r="I37"/>
  <c r="E45"/>
  <c r="E46" s="1"/>
  <c r="L24"/>
  <c r="L45" s="1"/>
  <c r="L46" s="1"/>
  <c r="H45"/>
  <c r="H46" s="1"/>
  <c r="L78" i="3"/>
  <c r="H64" i="2"/>
  <c r="L64" s="1"/>
  <c r="H69" l="1"/>
  <c r="L69" s="1"/>
  <c r="B44" i="1"/>
  <c r="E126" i="2"/>
  <c r="E125" s="1"/>
  <c r="D75"/>
  <c r="H68"/>
  <c r="L68" s="1"/>
  <c r="H67"/>
  <c r="H110" s="1"/>
  <c r="I112" s="1"/>
  <c r="E4" i="1"/>
  <c r="D54" i="4"/>
  <c r="D50" s="1"/>
  <c r="B14" i="1" s="1"/>
  <c r="B59" s="1"/>
  <c r="D59" s="1"/>
  <c r="B15"/>
  <c r="M37" i="4"/>
  <c r="M45" s="1"/>
  <c r="M46" s="1"/>
  <c r="I45"/>
  <c r="I46" s="1"/>
  <c r="B43" i="1" l="1"/>
  <c r="E43" s="1"/>
  <c r="L67" i="2"/>
  <c r="L110" s="1"/>
  <c r="H75"/>
  <c r="H77" s="1"/>
  <c r="E15" i="1"/>
  <c r="B60"/>
  <c r="D60" s="1"/>
  <c r="B42"/>
  <c r="E124" i="2"/>
  <c r="B41" i="1" s="1"/>
  <c r="B13"/>
  <c r="E21"/>
  <c r="D56" i="4"/>
  <c r="B20" i="1" s="1"/>
  <c r="B18"/>
  <c r="B63" s="1"/>
  <c r="D63" s="1"/>
  <c r="B58" l="1"/>
  <c r="E13"/>
  <c r="E42"/>
  <c r="E20"/>
  <c r="B65"/>
  <c r="D65" s="1"/>
  <c r="E18"/>
  <c r="E41"/>
  <c r="B32"/>
  <c r="E32" s="1"/>
  <c r="E14"/>
  <c r="B31" l="1"/>
  <c r="E30" s="1"/>
  <c r="E31" l="1"/>
</calcChain>
</file>

<file path=xl/sharedStrings.xml><?xml version="1.0" encoding="utf-8"?>
<sst xmlns="http://schemas.openxmlformats.org/spreadsheetml/2006/main" count="610" uniqueCount="381">
  <si>
    <t>ROW</t>
  </si>
  <si>
    <t>Total</t>
  </si>
  <si>
    <t>Check</t>
  </si>
  <si>
    <t>Item</t>
  </si>
  <si>
    <t>%</t>
  </si>
  <si>
    <t>check</t>
  </si>
  <si>
    <t>Transactions within government</t>
  </si>
  <si>
    <t>Total on current transfers (check)</t>
  </si>
  <si>
    <t>Comments</t>
  </si>
  <si>
    <t>Counted as transfer in NTA framework.</t>
  </si>
  <si>
    <t>See "Other current transfers" sheet</t>
  </si>
  <si>
    <t>Equals additional  transfers included in NTA</t>
  </si>
  <si>
    <t>Value</t>
  </si>
  <si>
    <t>Public Age Reallocations</t>
  </si>
  <si>
    <t>na</t>
  </si>
  <si>
    <t>Source</t>
  </si>
  <si>
    <t>na.  Values cannot be obtained from SNA.</t>
  </si>
  <si>
    <t xml:space="preserve">Note:  </t>
  </si>
  <si>
    <t>Deficit de Ciclo de Vida</t>
  </si>
  <si>
    <t>Consumo</t>
  </si>
  <si>
    <t>Consumo Público</t>
  </si>
  <si>
    <t>Consumo privado</t>
  </si>
  <si>
    <t>Ingreso Laboral</t>
  </si>
  <si>
    <t>Remuneración Asalariados</t>
  </si>
  <si>
    <t>Ingreso de independientes (cuenta propia)</t>
  </si>
  <si>
    <t>Transferencias Públicas</t>
  </si>
  <si>
    <t>Ingreso por Transferencia Públicas, en especie</t>
  </si>
  <si>
    <t>Ingreso por Transferecicas Públicas, en dinero</t>
  </si>
  <si>
    <t>Transferencias Públicas, ingresos</t>
  </si>
  <si>
    <t>Transferencias Públicas, egresos</t>
  </si>
  <si>
    <t>Impuestos y otros Ingresos Fiscales</t>
  </si>
  <si>
    <t>Transferencias deficit(+)/excedente(-)</t>
  </si>
  <si>
    <t>Transferencias Públicas netas DRM</t>
  </si>
  <si>
    <t>Ingresos de Capital Público</t>
  </si>
  <si>
    <t>Renta de la Propiedad Publica</t>
  </si>
  <si>
    <t>Renta de la propiedad Pública, ingresos</t>
  </si>
  <si>
    <t>Renta de la propiedad Pública, egresos</t>
  </si>
  <si>
    <t>Ahorro Público</t>
  </si>
  <si>
    <t>Ingresos de Capital Público/Utilidades</t>
  </si>
  <si>
    <t>Reasignaciones por edad</t>
  </si>
  <si>
    <t>Transferencias Privadas</t>
  </si>
  <si>
    <t>Transferencias Privadas, Ingresos</t>
  </si>
  <si>
    <t>Transferencias Privadas, Egresos</t>
  </si>
  <si>
    <t>Transferencias Privadas Netas DRM</t>
  </si>
  <si>
    <t>Reasignaciones Privadas de Activos</t>
  </si>
  <si>
    <t>Reasignaciones  Públicas de Activos</t>
  </si>
  <si>
    <t>Ingreso privado de activos</t>
  </si>
  <si>
    <t>Ingreso de capital privado</t>
  </si>
  <si>
    <t>Egreso por Transferencias Privadas, inter-hogares</t>
  </si>
  <si>
    <t>Egreso por Transferencias Privadas, intra-hogares</t>
  </si>
  <si>
    <t>Ingreso por Transferencias Privadas, inter-hogares</t>
  </si>
  <si>
    <t>Ingreso por Transferencias Privadas, intra-hogares</t>
  </si>
  <si>
    <t xml:space="preserve">Reasignaciones Privadas de edad </t>
  </si>
  <si>
    <t>Ingreso de capital privado, corporaciones y IPSFL</t>
  </si>
  <si>
    <t>Ingreso de capital privado, alquiler imputado</t>
  </si>
  <si>
    <t>Ingreso de capital privado, ingreso mixto</t>
  </si>
  <si>
    <t>Rentas privadas de la propiedad</t>
  </si>
  <si>
    <t>Rentas privadas de la propiedad, ingresos</t>
  </si>
  <si>
    <t>Rentas privadas de la propiedad, egresos</t>
  </si>
  <si>
    <t>Créditos de cobsumo</t>
  </si>
  <si>
    <t>Otras rentas privadas de la propieda, egresos</t>
  </si>
  <si>
    <t>Ahorro privado</t>
  </si>
  <si>
    <t>Deficit de ciclo de vida = consumo menos ingreso laboral</t>
  </si>
  <si>
    <t>Consumo=público+privado</t>
  </si>
  <si>
    <t>Labor income = remuneración asalariados+ingreso independientes</t>
  </si>
  <si>
    <t>Reasignaciones públicas de edad = transferencias públicas más reasiganciones públicas de activos</t>
  </si>
  <si>
    <t>Public transfers = ingreso por transferencias públicas menos egresos por transferencias públicas</t>
  </si>
  <si>
    <t>Transferencias públicas, ingresos=en especie más en dinero</t>
  </si>
  <si>
    <t>Transferencias, deficit(+)/excedente(-)</t>
  </si>
  <si>
    <t>Transferencias públicas,egresos =  Impuestos y otros ingresos fiscales+ deficit de transferencias</t>
  </si>
  <si>
    <t>Deficit de transferencias = Reasignaciones públicas de activos</t>
  </si>
  <si>
    <t>Transferencias públicas =transferencias públicas netas DRM</t>
  </si>
  <si>
    <t>Reasignaciones públicas de activos =ingresos de activos públicos menos ahorro público</t>
  </si>
  <si>
    <t>ingresos de activos públicos es igual a la suma de los componentes</t>
  </si>
  <si>
    <t>Renta de propiedad pública es igual a ingresos menos egresos</t>
  </si>
  <si>
    <t>Deficit de ciclo de vida = reasignaciones por edad</t>
  </si>
  <si>
    <t>Reasignaciones por edad = reasignaciones por edad públicas más privadas</t>
  </si>
  <si>
    <t>Reasignaciones por edad privadas = transferencias privadas + reasignaciones privadas de activos</t>
  </si>
  <si>
    <t>Transferencias privadas= Transferencias privadas netas DRM</t>
  </si>
  <si>
    <t>Reasignaciones privadas de activos = ingreso privado de activos menos ahorro privado</t>
  </si>
  <si>
    <t>Ingreso privado de activos = ingreso de capital privado + rentas privadas de la propiedad</t>
  </si>
  <si>
    <t>Ingreso privado de capital =  a la suma de sus componentes</t>
  </si>
  <si>
    <t>Rentas privadas de la propiedad = Ingresos menos egresos</t>
  </si>
  <si>
    <t>Rentas privadas de la propiedad=créditos de consumo+ Otras rentas privadas de la propieda, egresos</t>
  </si>
  <si>
    <t>Ingreso nacional, neto</t>
  </si>
  <si>
    <t>Transferencias corrientes</t>
  </si>
  <si>
    <t xml:space="preserve">  Contribuciones sociales netas</t>
  </si>
  <si>
    <t xml:space="preserve">  Beneficios sociales distintos de los beneficios sociales en especie</t>
  </si>
  <si>
    <t>Otras transferencias corrientes</t>
  </si>
  <si>
    <t xml:space="preserve">  Otras transferencias corrientes</t>
  </si>
  <si>
    <t>Ingreso disponible, neto</t>
  </si>
  <si>
    <t>Impuestos menos subsidios a los productos y a la producción</t>
  </si>
  <si>
    <t xml:space="preserve">  Impuestos corrientes sobre el ingreso, la riqueza, etc</t>
  </si>
  <si>
    <t xml:space="preserve">   Impuestos corrientes sobre el ingreso, la riqueza, etc</t>
  </si>
  <si>
    <t>Transferencias públicas, en especie</t>
  </si>
  <si>
    <t>Contribuciones sociales, netas públicas/privadas</t>
  </si>
  <si>
    <t xml:space="preserve">   Beneficios sociales distintos de los beneficios sociales en especie, públicas/privadas</t>
  </si>
  <si>
    <t xml:space="preserve">   Otras transferencias corrientes, públicas/privadas</t>
  </si>
  <si>
    <t>Transferencias entre el sector público y  el sector privado</t>
  </si>
  <si>
    <t>Transferencias entre el sector público y  el RDM</t>
  </si>
  <si>
    <t>Transacciones entre privados</t>
  </si>
  <si>
    <t>Contribuciones sociales, netas públicas/RDM</t>
  </si>
  <si>
    <t xml:space="preserve">   Beneficios sociales distintos de los beneficios sociales en especie, públicas/RDM</t>
  </si>
  <si>
    <t xml:space="preserve">   Otras transferencias corrientes, públicas/RDM</t>
  </si>
  <si>
    <t>Contribuciones sociales, netas privados/privados</t>
  </si>
  <si>
    <t xml:space="preserve">   Beneficios sociales distintos de los beneficios sociales en especie,privados/privados</t>
  </si>
  <si>
    <t xml:space="preserve">   Otras transferencias corrientes, privados/privados</t>
  </si>
  <si>
    <t>Transferencias entre privados/RDM</t>
  </si>
  <si>
    <t xml:space="preserve">   Otras transferencias corrientes, privados/RDM</t>
  </si>
  <si>
    <t>Transferencias públicas</t>
  </si>
  <si>
    <t>Ingresos transferencias públicas</t>
  </si>
  <si>
    <t>Ingresos transferencias públicas, en especie</t>
  </si>
  <si>
    <t>Ingresos transferencias públicas, en dinero</t>
  </si>
  <si>
    <t>Egreso por transferencias públicas</t>
  </si>
  <si>
    <t>Impuestos y otros ingresos fiscales</t>
  </si>
  <si>
    <t>Transferencias públicas netas DRM</t>
  </si>
  <si>
    <t>Transferencias privadas</t>
  </si>
  <si>
    <t>Transferencias privadas netas DRM</t>
  </si>
  <si>
    <t xml:space="preserve">Recursos </t>
  </si>
  <si>
    <t>Usos</t>
  </si>
  <si>
    <t>Sector Privado</t>
  </si>
  <si>
    <t>Gobierno general</t>
  </si>
  <si>
    <t>DRM</t>
  </si>
  <si>
    <t>Economía Total</t>
  </si>
  <si>
    <t>Gobierno General</t>
  </si>
  <si>
    <t xml:space="preserve">NTA Controles Agregados </t>
  </si>
  <si>
    <t>Error</t>
  </si>
  <si>
    <t>Pasa</t>
  </si>
  <si>
    <t>Pruebas de consistencia interna:</t>
  </si>
  <si>
    <t>Residentes</t>
  </si>
  <si>
    <t xml:space="preserve">Fuente:  Tabla 4.20 </t>
  </si>
  <si>
    <t>Controles macro para transferencias públicas y privadas</t>
  </si>
  <si>
    <t>Tabla 4.16 SNA Otras transferencias corrientes, UNSNA  2008</t>
  </si>
  <si>
    <t>Ingresos to</t>
  </si>
  <si>
    <t>Recursos</t>
  </si>
  <si>
    <t>Privado</t>
  </si>
  <si>
    <t xml:space="preserve">  Privado</t>
  </si>
  <si>
    <t>Público</t>
  </si>
  <si>
    <t xml:space="preserve">  Público</t>
  </si>
  <si>
    <t>RDM</t>
  </si>
  <si>
    <t xml:space="preserve">  RDM </t>
  </si>
  <si>
    <t>Total Economía</t>
  </si>
  <si>
    <t>Domestic Otras transferencias corrientes excluyendo Transferencias intra gobierno</t>
  </si>
  <si>
    <t>intra gobierno</t>
  </si>
  <si>
    <t>intra Privado</t>
  </si>
  <si>
    <t>Note: intra gobierno</t>
  </si>
  <si>
    <t>entre gobierno y Privado</t>
  </si>
  <si>
    <t>entre gobierno y RDM</t>
  </si>
  <si>
    <t>entre Privado y RDM</t>
  </si>
  <si>
    <t xml:space="preserve">entre Privado y RDM </t>
  </si>
  <si>
    <t>Transferencias corrientes intra gobierno</t>
  </si>
  <si>
    <t>Cooperación internacional corriente</t>
  </si>
  <si>
    <t>Tabla 4.17 Otras transferencias corrientes excluyendo Transferencias corrientes intra gobierno y Cooperación internacional corriente</t>
  </si>
  <si>
    <t>Tabla 4.18 Otras transferencias corrientes excluyendo Transferencias corrientes intra gobierno y Cooperación internacional corriente</t>
  </si>
  <si>
    <t>Otras transferencias corrientes excluyendo transferencias intra gobierno y cooperación internacional</t>
  </si>
  <si>
    <t>Domestic Otras transferencias corrientes excluyendo transferencias intra gobierno</t>
  </si>
  <si>
    <t>Ingresos a</t>
  </si>
  <si>
    <t>Egresos de</t>
  </si>
  <si>
    <t>Transferencias netas antes</t>
  </si>
  <si>
    <t>Transferencias netas despúes</t>
  </si>
  <si>
    <t xml:space="preserve">El objetivo es clasificar otras transferencias corrientes en flujos inter y intra-sector como fue discutido en la hoja de transferencias.  Para algunos componentes de otras transferencias corrientes la clasificación es directa.  Para otros componentes es necesario hacer una aproximación. </t>
  </si>
  <si>
    <t>Step 1:  Construir una tabla con datos del SCN de otras transferencias corrientes usando los sectores consolidados</t>
  </si>
  <si>
    <t xml:space="preserve">Note.  Dos componentes de otras transferencias corrientes pueden ser clasificados con un criterio a priori.  Transferencias corrientes intra gobierno son todas  las Transferencias a/del gobierno.  Cooperación internacional corriente son todos los flujos entre gobierno y the RDM.  La matriz sectorial de otros  flujos debe ser aproximada en ausencia de información adicional. </t>
  </si>
  <si>
    <t>Step 2:  Calcular otras transferencias corrientes (excluyendo transferencias corrientes intra gobierno y Cooperación internacional corriente) basado en el tamaño relativo de los  flujos a y del sector público y privado .</t>
  </si>
  <si>
    <t>Step 3.  Omitiendo las transferencias a/del RDM se llega a una matriz de transacción reducidad cono solo transferencias públicas y Privadas .</t>
  </si>
  <si>
    <t>Step 6: Compilar todas las otras transferencias corrientes</t>
  </si>
  <si>
    <t>Step 4. Las celdas interiores son calculadas asumiendo que los elementos son proporcionales a los valores marginales.</t>
  </si>
  <si>
    <t>Step 5. Completar la matriz de ingresos/egresos incluyendo transferencias a/del RDM</t>
  </si>
  <si>
    <t xml:space="preserve">Step 7. Resumen de otras transferencias corrientes clasificadas como flujos inter sectoriales. El sector  "intra gobierno" no está incluído en la tabla principal. </t>
  </si>
  <si>
    <t xml:space="preserve"> Transferencias corrientes miscelaneas</t>
  </si>
  <si>
    <t>Primas netas de seguros no de vida</t>
  </si>
  <si>
    <t>Indeminizaciones de seguros</t>
  </si>
  <si>
    <t>Chequeo de las transferencias netas las que no deberían ser afectadas por la reclasificación ni otras revisiones</t>
  </si>
  <si>
    <t>Egresos del</t>
  </si>
  <si>
    <t>Sector público</t>
  </si>
  <si>
    <t>Resto del mundo</t>
  </si>
  <si>
    <t>Irrelevante</t>
  </si>
  <si>
    <t>Ingreso por transferencias públicas</t>
  </si>
  <si>
    <t>Impuestos</t>
  </si>
  <si>
    <t>Transferencias entre hogares</t>
  </si>
  <si>
    <t>Transferencias intra y entre hogares</t>
  </si>
  <si>
    <t>Ingresos por transferencias en dinero y especie</t>
  </si>
  <si>
    <t xml:space="preserve">Ingresos por transferencias en dinero </t>
  </si>
  <si>
    <t xml:space="preserve">Matriz de transferencias y flujos NTA </t>
  </si>
  <si>
    <t>Matriz de transferencias, SCN 2008</t>
  </si>
  <si>
    <t>Disponible en SCN</t>
  </si>
  <si>
    <t>Se necesita de NTA</t>
  </si>
  <si>
    <t>Excedente de explotación, bruto</t>
  </si>
  <si>
    <t>Excedente de explotación de corporaciones y IPSFL, bruto</t>
  </si>
  <si>
    <t>Excedente de explotación de hogares, bruto</t>
  </si>
  <si>
    <t>Ingreso mixto, bruto</t>
  </si>
  <si>
    <t>Excedente de explotación, neto</t>
  </si>
  <si>
    <t>Excedente de explotación de corporaciones y IPSFL, neto</t>
  </si>
  <si>
    <t>Excedente de explotación de hogares, neto</t>
  </si>
  <si>
    <t>Ingreso mixto, neto</t>
  </si>
  <si>
    <t>Remuneración de asalariados</t>
  </si>
  <si>
    <t>Impuestos a los productos e importaciones</t>
  </si>
  <si>
    <t>Subsidios</t>
  </si>
  <si>
    <t>Ingreso de la propiedad</t>
  </si>
  <si>
    <t xml:space="preserve">    Ingreso de la propiedad</t>
  </si>
  <si>
    <t>NTA Ingreso nacional, neto</t>
  </si>
  <si>
    <t>SNA Ingreso nacional, neto</t>
  </si>
  <si>
    <t>Economía total</t>
  </si>
  <si>
    <t>ingreso mixto</t>
  </si>
  <si>
    <t xml:space="preserve">Tabla 4.7  Asignación del ingreso mixto </t>
  </si>
  <si>
    <t>Ingreso de capital</t>
  </si>
  <si>
    <t>Ingreso de capital, bruto</t>
  </si>
  <si>
    <t>Ingreso de capital, neto</t>
  </si>
  <si>
    <t xml:space="preserve">    Ingreso de capital (neto)</t>
  </si>
  <si>
    <t>Tabla 4.8 Asignación de Impuestos y subsidios a los productos y la producción</t>
  </si>
  <si>
    <t>Impuestos a los productos</t>
  </si>
  <si>
    <t>subsidios a los productos</t>
  </si>
  <si>
    <t xml:space="preserve">Impuestos a la producción  </t>
  </si>
  <si>
    <t>subsidios a la producción</t>
  </si>
  <si>
    <t>consumo</t>
  </si>
  <si>
    <t>NTA consumo</t>
  </si>
  <si>
    <t>Privado consumo</t>
  </si>
  <si>
    <t>Tabla 4.9 Cálculo del Ingreso de capital, neto</t>
  </si>
  <si>
    <t>Excedente de explotación, Corporaciones, IPSFLs, bruto</t>
  </si>
  <si>
    <t>Corporaciones and IPSFLs</t>
  </si>
  <si>
    <t>Ingreso de capital, Corporaciones and IPSFLs</t>
  </si>
  <si>
    <t>Impuestos menos subsidios al Ingreso de capital</t>
  </si>
  <si>
    <t xml:space="preserve"> Corporaciones y IPSFLs</t>
  </si>
  <si>
    <t>Alquiler imputado</t>
  </si>
  <si>
    <t>Corporaciones y  IPSFLs</t>
  </si>
  <si>
    <t>Ingreso de capital, Alquiler imputado</t>
  </si>
  <si>
    <t>Ingreso de capital del Ingreso mixto, neto</t>
  </si>
  <si>
    <t>Ingresos</t>
  </si>
  <si>
    <t>Egresos</t>
  </si>
  <si>
    <t>Público consumo</t>
  </si>
  <si>
    <t>Cuenta propia Ingreso laboral</t>
  </si>
  <si>
    <t>Cuenta propia Ingreso laboral'</t>
  </si>
  <si>
    <t>Ingreso laboral</t>
  </si>
  <si>
    <t xml:space="preserve">Ingreso laboral </t>
  </si>
  <si>
    <t>Cuenta propia, Ingreso laboral</t>
  </si>
  <si>
    <t>Ingreso de activos</t>
  </si>
  <si>
    <t>Ingreso de capital de ingreso mixto</t>
  </si>
  <si>
    <t>Intereses por créditos de consumo</t>
  </si>
  <si>
    <t>Otros Ingresos de la propiedad</t>
  </si>
  <si>
    <t>Ajuste hacia abajo del consumo</t>
  </si>
  <si>
    <t>Ahorro, neto</t>
  </si>
  <si>
    <t>Ahorro</t>
  </si>
  <si>
    <t>Público Ahorro</t>
  </si>
  <si>
    <t>Privado Ahorro</t>
  </si>
  <si>
    <t>Ajuste por el cargo a la tenencia de activos del sistema de pensiones</t>
  </si>
  <si>
    <t>Saldo de operaciones corrientes con el exterior</t>
  </si>
  <si>
    <t>Gasto en consumo final</t>
  </si>
  <si>
    <t>Ajustes al consumo</t>
  </si>
  <si>
    <t>menos:   impuestos menos subsidios al consumo</t>
  </si>
  <si>
    <t>Sueldos y salarios</t>
  </si>
  <si>
    <t xml:space="preserve"> Ingreso laboral por cuenta propia</t>
  </si>
  <si>
    <t>Deficit de ciclo de vida</t>
  </si>
  <si>
    <t xml:space="preserve">   Reasignaciones de activos</t>
  </si>
  <si>
    <t>Reasignaciones de activos</t>
  </si>
  <si>
    <t>Reasignaciones de activos a nivel agregado</t>
  </si>
  <si>
    <t>Tabla 4.12  Reasignaciones de activos públicos, a nivel agregado</t>
  </si>
  <si>
    <t xml:space="preserve"> Reasignaciones de activos públicos</t>
  </si>
  <si>
    <t>Ingreso de activos públicos</t>
  </si>
  <si>
    <t>Ingreso de capital público</t>
  </si>
  <si>
    <t>Ingreso de la propiedad público</t>
  </si>
  <si>
    <t>Ingreso de la propiedad público, Ingresos</t>
  </si>
  <si>
    <t>Ingreso de la propiedad público, Egresos</t>
  </si>
  <si>
    <t>Reasignaciones de activos privado</t>
  </si>
  <si>
    <t>Ingreso de activos privado</t>
  </si>
  <si>
    <t xml:space="preserve"> Ingreso de capital privado, Corporaciones and sin fines de lucro</t>
  </si>
  <si>
    <t>Ingreso de capital privado,  ingreso mixto</t>
  </si>
  <si>
    <t>Ingreso de la propiedad privado</t>
  </si>
  <si>
    <t>Ingreso de la propiedad privado, Ingresos</t>
  </si>
  <si>
    <t>Ingreso de la propiedad privado, Egresos</t>
  </si>
  <si>
    <t>Crédito de consumo</t>
  </si>
  <si>
    <t>Otros  Ingreso de la propieda, privados Egresos</t>
  </si>
  <si>
    <t>Controles macro para el ciclo de vida y las reasignaciones de activos.</t>
  </si>
  <si>
    <t xml:space="preserve">   Controles macro para el ingreso primario y el ciclo de vida</t>
  </si>
  <si>
    <t xml:space="preserve">Note.  Valores no han sido ajustados por impuestos y subsidios a los productos y la producción. </t>
  </si>
  <si>
    <t>Note: Se asume que los impuestos y subsidios a la producción son pagados por el sector privado.</t>
  </si>
  <si>
    <t>Paso 2. Asignar ingreso mixto entre ingreso laboral por cuenta propia  e ingreso de capital.</t>
  </si>
  <si>
    <t xml:space="preserve">Paso 3. Asignar Impuestos y subsidios a los productos y la producción entre remuneración de asalariados, ingreso laboral por cuenta propia, Ingreso de capital, y consumo. </t>
  </si>
  <si>
    <t>Paso 4.  Clacular ingreso de capital neto de  depreciación</t>
  </si>
  <si>
    <t>porción de capital del ingreso mixto</t>
  </si>
  <si>
    <t>Estimar ingreso de capital bruto como: excedente de explotación, porción de capital del ingreso mixto, y  Impuestos menos subsidios al Ingreso de capital</t>
  </si>
  <si>
    <t>Asignar Ingreso de capital bruto a Corporaciones y IPSFLs,  a alquiler imputado, y a ingreso mixto</t>
  </si>
  <si>
    <t>Estimar consumo de capital consumo porCorporaciones  y IPSFLs, por alquiler imputado, y ingreso mixto</t>
  </si>
  <si>
    <t>Calcular el Ingreso neto de capital de corporaciones and IPSFLs, alquiler imputado, y ingreso mixto</t>
  </si>
  <si>
    <t>Consumo of Capital fijo</t>
  </si>
  <si>
    <t>Paso 5. Calcular ingreso primario NTA</t>
  </si>
  <si>
    <t>Remuneración a empleados + impuestos indirectos</t>
  </si>
  <si>
    <t>Porción de  ingreso mixto +  Impuestos indirectos</t>
  </si>
  <si>
    <t>Valores de Tabla 4.9</t>
  </si>
  <si>
    <t>Valores de Tabla 4.5</t>
  </si>
  <si>
    <t>Intereses pagados por los hogares (Tabla 4.5)</t>
  </si>
  <si>
    <t>Ingreso de la propiedad menos intereses pagados por los hogares</t>
  </si>
  <si>
    <t>Ajustar  ingreso nacional neto NTA al ingreso nacional neto de SCN.</t>
  </si>
  <si>
    <t>Consolidar sectores del SECN con sectores NTA.</t>
  </si>
  <si>
    <t>Paso 6. Construir la cuenta simplificada de uso del ingreso disponible de SCN.</t>
  </si>
  <si>
    <t>Paso 7:  Ajustar consumo para excluir los Impuestos menos subsidios al consumo.</t>
  </si>
  <si>
    <t>Paso 8. Construir el resumen de flujos del ciclo de vida.</t>
  </si>
  <si>
    <t>consumo ajustado por impuestos menos subsidios a los productos</t>
  </si>
  <si>
    <t>Paso 1. Calcular reasignaciones de activos</t>
  </si>
  <si>
    <t>Ingreso laboral de tabla primaria NTA</t>
  </si>
  <si>
    <t>De tabla primaria NTA</t>
  </si>
  <si>
    <t>De uso del ingreso disponible de SCN</t>
  </si>
  <si>
    <t>Paso 2. Construct reasignaciones de activos públicos a nivel agregado</t>
  </si>
  <si>
    <t>Ingreso de activos públicos tomado de la cuenta de ingreso primario del sector público</t>
  </si>
  <si>
    <t>De Uso de Ingreso disponible, neto SCN</t>
  </si>
  <si>
    <t>Paso 3. Calcular reasignación de activos, privados.</t>
  </si>
  <si>
    <t xml:space="preserve"> Ingreso de activos privado de la cuenta de ingreso primario</t>
  </si>
  <si>
    <t>De uso de Ingreso disponible SCN</t>
  </si>
  <si>
    <t xml:space="preserve">Note:  Intereses pagados por los hogares:  14.  </t>
  </si>
  <si>
    <t>Calcuo de la porción de ingresos laborales de impuestos a la producción</t>
  </si>
  <si>
    <t>Empleados</t>
  </si>
  <si>
    <t>Cuenta propia</t>
  </si>
  <si>
    <t>Excedente de explotación de los hogares</t>
  </si>
  <si>
    <t>Impuestos a los productos y la producción menos subsidios son clasificados como transferencias del sector privado al público, o posiblmente del RDM al sector público.</t>
  </si>
  <si>
    <t>Contribuciones sociales pagadas por los hogares al gobierno.</t>
  </si>
  <si>
    <t xml:space="preserve">Contribuciones sociales pagadas por los hogares a las firmas y a las  IPSFLs.  </t>
  </si>
  <si>
    <t>*Transferencias públicas netas from RDM</t>
  </si>
  <si>
    <t>público/privado distinguished from privado/privado based on government uses.</t>
  </si>
  <si>
    <t>*Transferencias públicas ingresos, en especie + transferencias públicas en dinero</t>
  </si>
  <si>
    <t>**Transferencias entre públicos y privados, recursos privados</t>
  </si>
  <si>
    <t>Uses for privado and RDM identify government recursos by público/privado and público/RDM</t>
  </si>
  <si>
    <t>recursos for general government used to classify flow by privado/público and privado/privado</t>
  </si>
  <si>
    <t>**Transferencias entre público y RDM, RDM recursos</t>
  </si>
  <si>
    <t>*Ingresos por transferencias públicas menos transferencias públicas netas del RDM</t>
  </si>
  <si>
    <t xml:space="preserve">**Transferencias entre público y  privado, usos privado </t>
  </si>
  <si>
    <t>*Transferencias públicas egresos, menos impuestos y otros ingresos fiscales</t>
  </si>
  <si>
    <t>**Transfers entre público y RDM:  RDM usos (3) menos recursos (32).</t>
  </si>
  <si>
    <t>*Transferencias privadas netas del RDM</t>
  </si>
  <si>
    <t>**Transferencias entre privado y RDM: RDM usos 14) menos recursos (23).</t>
  </si>
  <si>
    <t>Sources:  *Calculado con valores en esta tabla.  **Calculados con valores reclasificados de la cuenta: SCN distribución secundaria del ingreso (tabla 4.15).</t>
  </si>
  <si>
    <t>tabla 4.15 Distribución secundaria del ingreso reclasificada, excluye transferenciass intra gobierno e incluye impuestos menos subsidios a los productos y la producción.</t>
  </si>
  <si>
    <t xml:space="preserve">Paso 1:  Importar información del SCN </t>
  </si>
  <si>
    <t>Todos los datos deben ser clasificados entre los sectores generales</t>
  </si>
  <si>
    <t>Paso 2: Clasificar las transferencias por sector entre ingresos y egresos</t>
  </si>
  <si>
    <t>Ir a la próxima página para calcurar otras transferencias corrientes</t>
  </si>
  <si>
    <t>Paso 3: Construir cuentas  NTA de transferencias públicas y privadas a nivel agregado</t>
  </si>
  <si>
    <t>Cálculos son presentados en dos hojas de excel con cálculos detallados para otras transferencias corrientes presentados en la siguiente hoja.</t>
  </si>
  <si>
    <t xml:space="preserve">El aspecto técnico clave abordado aquí es el de estimar las transferencias corrientes entre sectores (público, privado, RDM) e intra sectores (público, privado). </t>
  </si>
  <si>
    <t xml:space="preserve">En NTA, las transferencias públicas se refieren a las transferencias entre el sector público y el privado o entre  el sector público o privado, y el RDM.  </t>
  </si>
  <si>
    <t>Esta información debería estar disponible directamente en las cuentas del SCN, pero aquí se asume que solamente la cuenta de distribución secundaria del ingreso por sector está disponible.</t>
  </si>
  <si>
    <t>Además, las transferencias públicas en NTA est´na definidas incluyendo dos flujos que no están clasificados cmo transferencias en el SCN: (1) Impuestos menos subsidios a los productos y a la producción y (2) transferencias en especie incluyendo consumo individual y colectivo.  Controles macro para transferencia intra-hogares y inter-hogares no están basados en información proveniente de SCN.</t>
  </si>
  <si>
    <t xml:space="preserve">The following tabla classifies current transfers into four groups:  transferencias entre públicos y privados; transferencias entre públicos y RDM; transferencias intra privados; y transferencias entre privados y RDM.  Transferencias intra públicos no es de interes para las cuentas NTA, pero son declardads en una nota para asegurar consistencia con SCN.  Excepto para otras transferencias corrientes, la reclasificación se hace directamente de la cuenta de distribución secundaria del ingreso y de los datos de impuestos sobre los productos y la producción.  La reclasificación de otras transferencias corrientes se lleva a cabo en la siguiente hoja.  </t>
  </si>
  <si>
    <t>Construcción de controles macro</t>
  </si>
  <si>
    <t>Otras transferencias corrientes incluyendo Transferencias corrientes intra gobierno y Cooperación internacional corriente</t>
  </si>
  <si>
    <t>Note: Total incluyendo intra</t>
  </si>
  <si>
    <t>Otras transferencias corrientes reagrupadas y transferencias intra gobierno excluidas</t>
  </si>
  <si>
    <t xml:space="preserve">Tablas NTA muestran los resultados finales e incluye pruebas de consistencia interna </t>
  </si>
  <si>
    <t>La hoja LC and RA sheet se utiliza para construir los controles agregados del ciclo de vida y la reasignación de activos</t>
  </si>
  <si>
    <t>Transferencias y otras transferencias corrientes se utiliza para construir los controles agregados para las transferencias públicas y privadass</t>
  </si>
  <si>
    <t>Tablas (Haga click en el link para ir a la tabla)</t>
  </si>
  <si>
    <t xml:space="preserve">Table 4.7  Asignación del ingreso mixto </t>
  </si>
  <si>
    <t>Table 4.8 Asignación de impuestos y subisidos a los productos y la producción</t>
  </si>
  <si>
    <t>Table 4.9 Calculo del ingreso de capital , neto</t>
  </si>
  <si>
    <t>Table 4.10 SNA Uso del ingreso disponible, Neto</t>
  </si>
  <si>
    <t xml:space="preserve">Table 4.12 Reasignaciones de activos públicos a nivel agregado </t>
  </si>
  <si>
    <t xml:space="preserve">Table 4.13 Reasignaciones de activos privados a nivel agregado </t>
  </si>
  <si>
    <t>Table 4.15 Dsitribución secundaria del ingreso reclasificado, excluye transferencias intra gobierno e incluye impuestos menos subsidios sobre los productos y la producción</t>
  </si>
  <si>
    <t>Table 4.17 Otras transferencias corrientes excluyendo transferencias corrientes intra gobierno y cooperación internacional corriente</t>
  </si>
  <si>
    <t>Table 4.18Otras transferencias corrientes excluyendo transferencias corrientes intra gobierno y cooperación internacional corriente</t>
  </si>
  <si>
    <t xml:space="preserve">Paso 1.  Construir una versión simplificada de la cuenta de asignación de Ingreso primario  del SCN.  El sector privado combina: hogares, corporaciones no financieras, corporaciones financieras, e IPSFLs.  </t>
  </si>
  <si>
    <t xml:space="preserve"> Alquiler imputado</t>
  </si>
  <si>
    <t xml:space="preserve"> Ingreso mixto</t>
  </si>
  <si>
    <t>Consumo de Capital fijo</t>
  </si>
  <si>
    <t>Table 4.16 SNA Otras transferencias corrientes, SCN Chile 2009</t>
  </si>
  <si>
    <t>Table 4.5 Asignación de la cuenta de ingreso primario , SCN Chile 2009</t>
  </si>
  <si>
    <t>Table 4.6 Asignación de  Ingreso primario NTA, SCN Chile 2009</t>
  </si>
  <si>
    <t>Table 4.11 Flujos de ciclo de vida a nivel agregado , SCN Chile 2009</t>
  </si>
  <si>
    <t xml:space="preserve">Table 4.14. SNA Dsitribución secundaria del ingreso, SCN Chile 2009 </t>
  </si>
  <si>
    <t xml:space="preserve">Table 4.19 Transferencias públicas y privadas NTA, SCN Chile 2009 </t>
  </si>
  <si>
    <t xml:space="preserve">Table 4.20 Reasignaciones públicas por edad a  nivel agregado , SCN Chile 2009 </t>
  </si>
  <si>
    <t xml:space="preserve">Table 4.21 Reasignaciones privadas por edad a nivel agregado , SCN Chile 2009 </t>
  </si>
  <si>
    <t>Insumos de las tablas de SCN Chile 2009 en colores</t>
  </si>
  <si>
    <t>Tabla 4.20 Reasignaciones públicas por edad agregadas, SCN Chile 2009</t>
  </si>
  <si>
    <t>Tabla 4.21 Reasignaciones privadas por edad agregadas, SCN Chile 2009</t>
  </si>
  <si>
    <t>Tabla 6.4 alternativa.  Reasignaciones públicas por edad agregadas, SCN Chile 2009</t>
  </si>
  <si>
    <t>Tabla 4.6 Asignación del ingreso primario de  NTA Primary SCN Chile 2009</t>
  </si>
  <si>
    <t>Tabla 4.10 Uso del Ingreso disponible, neto, SCN Chile 2009</t>
  </si>
  <si>
    <t>Tabla 4.11 Flujos a nivel agregado del deficit de ciclo de vida, SCN Chile 2009</t>
  </si>
  <si>
    <t>Tabla 4.13  Reasignaciones de activos privados, a nivel agregado</t>
  </si>
  <si>
    <t>Tabla 4.5  Asignación de la cuenta de Ingreso primario, SCN Chile 2009</t>
  </si>
  <si>
    <t>tabla 4.14.  Distribución secundaria del ingreso, SCN Chile 2009</t>
  </si>
  <si>
    <t>tabla 4.19 NTA Transferencias públicas y  privadas, SCN Chile 2009</t>
  </si>
</sst>
</file>

<file path=xl/styles.xml><?xml version="1.0" encoding="utf-8"?>
<styleSheet xmlns="http://schemas.openxmlformats.org/spreadsheetml/2006/main">
  <numFmts count="4">
    <numFmt numFmtId="164" formatCode="0.000"/>
    <numFmt numFmtId="165" formatCode="0.0"/>
    <numFmt numFmtId="166" formatCode="#,##0.0"/>
    <numFmt numFmtId="167" formatCode="0.00000"/>
  </numFmts>
  <fonts count="8">
    <font>
      <sz val="11"/>
      <color theme="1"/>
      <name val="Calibri"/>
      <family val="2"/>
      <scheme val="minor"/>
    </font>
    <font>
      <u/>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4"/>
      <color theme="1"/>
      <name val="Calibri"/>
      <family val="2"/>
      <scheme val="minor"/>
    </font>
    <font>
      <sz val="16"/>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4" tint="0.59999389629810485"/>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double">
        <color indexed="64"/>
      </top>
      <bottom style="thin">
        <color indexed="64"/>
      </bottom>
      <diagonal/>
    </border>
    <border>
      <left/>
      <right/>
      <top style="thin">
        <color indexed="64"/>
      </top>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30">
    <xf numFmtId="0" fontId="0" fillId="0" borderId="0" xfId="0"/>
    <xf numFmtId="0" fontId="0" fillId="0" borderId="2" xfId="0" applyBorder="1"/>
    <xf numFmtId="0" fontId="0" fillId="0" borderId="3" xfId="0" applyBorder="1"/>
    <xf numFmtId="0" fontId="0" fillId="0" borderId="0" xfId="0" applyFill="1" applyBorder="1"/>
    <xf numFmtId="0" fontId="0" fillId="0" borderId="4" xfId="0" applyFill="1" applyBorder="1"/>
    <xf numFmtId="0" fontId="0" fillId="0" borderId="1" xfId="0" applyBorder="1"/>
    <xf numFmtId="0" fontId="0" fillId="0" borderId="0" xfId="0" applyBorder="1"/>
    <xf numFmtId="1" fontId="0" fillId="0" borderId="0" xfId="0" applyNumberFormat="1"/>
    <xf numFmtId="0" fontId="0" fillId="0" borderId="2" xfId="0" applyBorder="1" applyAlignment="1">
      <alignment wrapText="1"/>
    </xf>
    <xf numFmtId="0" fontId="0" fillId="0" borderId="1" xfId="0" applyFill="1" applyBorder="1"/>
    <xf numFmtId="0" fontId="0" fillId="0" borderId="2" xfId="0" applyBorder="1" applyAlignment="1">
      <alignment horizontal="right"/>
    </xf>
    <xf numFmtId="0" fontId="0" fillId="0" borderId="0" xfId="0" applyAlignment="1">
      <alignment horizontal="right"/>
    </xf>
    <xf numFmtId="0" fontId="0" fillId="0" borderId="1" xfId="0" applyBorder="1" applyAlignment="1">
      <alignment horizontal="right"/>
    </xf>
    <xf numFmtId="0" fontId="0" fillId="0" borderId="1" xfId="0" applyBorder="1" applyAlignment="1">
      <alignment horizontal="left"/>
    </xf>
    <xf numFmtId="0" fontId="0" fillId="0" borderId="0" xfId="0" applyFill="1" applyBorder="1" applyAlignment="1">
      <alignment horizontal="left" indent="1"/>
    </xf>
    <xf numFmtId="164" fontId="0" fillId="0" borderId="0" xfId="0" applyNumberFormat="1"/>
    <xf numFmtId="165" fontId="0" fillId="0" borderId="0" xfId="0" applyNumberFormat="1"/>
    <xf numFmtId="0" fontId="0" fillId="0" borderId="0" xfId="0" applyFill="1" applyBorder="1" applyAlignment="1">
      <alignment horizontal="left"/>
    </xf>
    <xf numFmtId="0" fontId="0" fillId="0" borderId="2" xfId="0" applyBorder="1" applyAlignment="1">
      <alignment horizontal="left"/>
    </xf>
    <xf numFmtId="0" fontId="0" fillId="0" borderId="0" xfId="0" applyAlignment="1">
      <alignment horizontal="left" indent="1"/>
    </xf>
    <xf numFmtId="0" fontId="0" fillId="0" borderId="0" xfId="0" applyFill="1" applyBorder="1" applyAlignment="1">
      <alignment horizontal="left" indent="2"/>
    </xf>
    <xf numFmtId="0" fontId="0" fillId="0" borderId="1" xfId="0" applyBorder="1" applyAlignment="1">
      <alignment horizontal="left" indent="1"/>
    </xf>
    <xf numFmtId="0" fontId="0" fillId="0" borderId="5" xfId="0" applyFill="1" applyBorder="1"/>
    <xf numFmtId="0" fontId="3" fillId="2" borderId="0" xfId="0" applyFont="1" applyFill="1" applyBorder="1"/>
    <xf numFmtId="3" fontId="0" fillId="2" borderId="0" xfId="0" applyNumberFormat="1" applyFont="1" applyFill="1" applyBorder="1"/>
    <xf numFmtId="0" fontId="3" fillId="2" borderId="0" xfId="0" applyFont="1" applyFill="1" applyBorder="1" applyAlignment="1">
      <alignment horizontal="left" indent="1"/>
    </xf>
    <xf numFmtId="0" fontId="4" fillId="2" borderId="0" xfId="0" applyFont="1" applyFill="1" applyBorder="1" applyAlignment="1">
      <alignment horizontal="left" indent="2"/>
    </xf>
    <xf numFmtId="0" fontId="3" fillId="0" borderId="0" xfId="0" applyFont="1" applyBorder="1" applyAlignment="1">
      <alignment horizontal="left" indent="1"/>
    </xf>
    <xf numFmtId="0" fontId="4" fillId="0" borderId="0" xfId="0" applyFont="1" applyFill="1" applyBorder="1" applyAlignment="1">
      <alignment horizontal="left" indent="2"/>
    </xf>
    <xf numFmtId="0" fontId="4" fillId="0" borderId="1" xfId="0" applyFont="1" applyFill="1" applyBorder="1" applyAlignment="1">
      <alignment horizontal="left" indent="2"/>
    </xf>
    <xf numFmtId="3" fontId="0" fillId="2" borderId="1" xfId="0" applyNumberFormat="1" applyFont="1" applyFill="1" applyBorder="1"/>
    <xf numFmtId="0" fontId="2" fillId="0" borderId="0" xfId="0" applyFont="1"/>
    <xf numFmtId="0" fontId="0" fillId="0" borderId="8" xfId="0" applyBorder="1"/>
    <xf numFmtId="0" fontId="0" fillId="0" borderId="10" xfId="0" applyBorder="1"/>
    <xf numFmtId="0" fontId="0" fillId="0" borderId="0" xfId="0" applyFill="1"/>
    <xf numFmtId="3" fontId="0" fillId="0" borderId="0" xfId="0" applyNumberFormat="1"/>
    <xf numFmtId="0" fontId="2" fillId="0" borderId="0" xfId="0" applyFont="1" applyBorder="1" applyAlignment="1">
      <alignment wrapText="1"/>
    </xf>
    <xf numFmtId="0" fontId="2" fillId="0" borderId="0" xfId="0" applyFont="1" applyBorder="1" applyAlignment="1">
      <alignment horizontal="left" wrapText="1" indent="1"/>
    </xf>
    <xf numFmtId="0" fontId="2" fillId="0" borderId="0" xfId="0" applyFont="1" applyFill="1" applyBorder="1" applyAlignment="1">
      <alignment horizontal="left" wrapText="1" indent="1"/>
    </xf>
    <xf numFmtId="0" fontId="2" fillId="0" borderId="1" xfId="0" applyFont="1" applyBorder="1" applyAlignment="1">
      <alignment horizontal="left" wrapText="1" indent="1"/>
    </xf>
    <xf numFmtId="0" fontId="0" fillId="0" borderId="0" xfId="0" applyAlignment="1">
      <alignment horizontal="left"/>
    </xf>
    <xf numFmtId="0" fontId="0" fillId="4" borderId="0" xfId="0" applyFill="1"/>
    <xf numFmtId="0" fontId="0" fillId="4" borderId="0" xfId="0" applyFill="1" applyAlignment="1">
      <alignment horizontal="left"/>
    </xf>
    <xf numFmtId="0" fontId="0" fillId="0" borderId="0" xfId="0" applyBorder="1" applyAlignment="1">
      <alignment horizontal="left" indent="1"/>
    </xf>
    <xf numFmtId="0" fontId="0" fillId="0" borderId="0" xfId="0" applyBorder="1" applyAlignment="1">
      <alignment horizontal="left" indent="2"/>
    </xf>
    <xf numFmtId="0" fontId="0" fillId="0" borderId="0" xfId="0" applyAlignment="1">
      <alignment horizontal="left" indent="4"/>
    </xf>
    <xf numFmtId="0" fontId="2" fillId="0" borderId="0" xfId="0" applyFont="1" applyBorder="1" applyAlignment="1">
      <alignment horizontal="left"/>
    </xf>
    <xf numFmtId="0" fontId="6" fillId="0" borderId="0" xfId="0" applyFont="1"/>
    <xf numFmtId="166" fontId="0" fillId="0" borderId="6" xfId="0" applyNumberFormat="1" applyBorder="1"/>
    <xf numFmtId="0" fontId="0" fillId="0" borderId="9" xfId="0" applyBorder="1"/>
    <xf numFmtId="166" fontId="0" fillId="0" borderId="0" xfId="0" applyNumberFormat="1" applyBorder="1"/>
    <xf numFmtId="0" fontId="0" fillId="0" borderId="11" xfId="0" applyBorder="1"/>
    <xf numFmtId="0" fontId="0" fillId="0" borderId="12" xfId="0" applyBorder="1"/>
    <xf numFmtId="166" fontId="0" fillId="0" borderId="1" xfId="0" applyNumberFormat="1" applyBorder="1"/>
    <xf numFmtId="0" fontId="0" fillId="0" borderId="13" xfId="0" applyBorder="1"/>
    <xf numFmtId="0" fontId="7" fillId="0" borderId="0" xfId="1"/>
    <xf numFmtId="0" fontId="0" fillId="0" borderId="0" xfId="0" applyAlignment="1">
      <alignment horizontal="left" wrapText="1"/>
    </xf>
    <xf numFmtId="0" fontId="0" fillId="0" borderId="0" xfId="0" applyAlignment="1">
      <alignment horizontal="center"/>
    </xf>
    <xf numFmtId="0" fontId="7" fillId="0" borderId="1" xfId="1" applyBorder="1"/>
    <xf numFmtId="0" fontId="0" fillId="0" borderId="0" xfId="0" applyAlignment="1">
      <alignment horizontal="center" vertical="center" wrapText="1"/>
    </xf>
    <xf numFmtId="0" fontId="0" fillId="0" borderId="0" xfId="0" applyAlignment="1">
      <alignment vertical="center" wrapText="1"/>
    </xf>
    <xf numFmtId="0" fontId="0" fillId="0" borderId="15" xfId="0" applyBorder="1" applyAlignment="1">
      <alignment horizontal="center" vertical="center" wrapText="1"/>
    </xf>
    <xf numFmtId="0" fontId="0" fillId="0" borderId="16" xfId="0" applyBorder="1"/>
    <xf numFmtId="0" fontId="0" fillId="0" borderId="16" xfId="0" applyBorder="1" applyAlignment="1">
      <alignment horizontal="center" vertical="center" wrapText="1"/>
    </xf>
    <xf numFmtId="0" fontId="0" fillId="0" borderId="0" xfId="0" applyAlignment="1">
      <alignment horizontal="center" wrapText="1"/>
    </xf>
    <xf numFmtId="0" fontId="0" fillId="0" borderId="11" xfId="0" applyBorder="1" applyAlignment="1">
      <alignment horizontal="right"/>
    </xf>
    <xf numFmtId="0" fontId="0" fillId="0" borderId="13" xfId="0" applyBorder="1" applyAlignment="1">
      <alignment horizontal="right"/>
    </xf>
    <xf numFmtId="0" fontId="0" fillId="0" borderId="0" xfId="0" applyAlignment="1">
      <alignment wrapText="1"/>
    </xf>
    <xf numFmtId="0" fontId="0" fillId="0" borderId="0" xfId="0" applyAlignment="1"/>
    <xf numFmtId="0" fontId="0" fillId="0" borderId="7" xfId="0" applyFill="1" applyBorder="1" applyAlignment="1"/>
    <xf numFmtId="0" fontId="0" fillId="5" borderId="0" xfId="0" applyFill="1"/>
    <xf numFmtId="0" fontId="7" fillId="5" borderId="0" xfId="1" applyFill="1"/>
    <xf numFmtId="0" fontId="0" fillId="0" borderId="13" xfId="0" applyFill="1" applyBorder="1" applyAlignment="1">
      <alignment horizontal="center" vertical="center" wrapText="1"/>
    </xf>
    <xf numFmtId="0" fontId="0" fillId="0" borderId="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8" borderId="1" xfId="0" applyFill="1" applyBorder="1"/>
    <xf numFmtId="0" fontId="0" fillId="8" borderId="13" xfId="0" applyFill="1" applyBorder="1" applyAlignment="1">
      <alignment vertical="center"/>
    </xf>
    <xf numFmtId="0" fontId="0" fillId="8" borderId="12" xfId="0" applyFill="1" applyBorder="1" applyAlignment="1">
      <alignment horizontal="center"/>
    </xf>
    <xf numFmtId="0" fontId="0" fillId="8" borderId="1" xfId="0" applyFill="1" applyBorder="1" applyAlignment="1">
      <alignment horizontal="center"/>
    </xf>
    <xf numFmtId="0" fontId="0" fillId="8" borderId="13" xfId="0" applyFill="1" applyBorder="1" applyAlignment="1">
      <alignment horizontal="center"/>
    </xf>
    <xf numFmtId="0" fontId="0" fillId="0" borderId="2" xfId="0" applyFill="1" applyBorder="1" applyAlignment="1">
      <alignment horizontal="right" vertical="center"/>
    </xf>
    <xf numFmtId="0" fontId="0" fillId="8" borderId="2" xfId="0" applyFill="1" applyBorder="1"/>
    <xf numFmtId="0" fontId="0" fillId="0" borderId="12" xfId="0" applyBorder="1" applyAlignment="1">
      <alignment horizontal="right"/>
    </xf>
    <xf numFmtId="0" fontId="0" fillId="0" borderId="10" xfId="0" applyBorder="1" applyAlignment="1">
      <alignment horizontal="right" vertical="center"/>
    </xf>
    <xf numFmtId="0" fontId="0" fillId="8" borderId="0" xfId="0" applyFill="1" applyBorder="1" applyAlignment="1">
      <alignment vertical="center"/>
    </xf>
    <xf numFmtId="0" fontId="0" fillId="0" borderId="12" xfId="0" applyBorder="1" applyAlignment="1">
      <alignment horizontal="right" vertical="center"/>
    </xf>
    <xf numFmtId="0" fontId="0" fillId="0" borderId="17" xfId="0" applyFill="1" applyBorder="1" applyAlignment="1">
      <alignment horizontal="right" vertical="center"/>
    </xf>
    <xf numFmtId="0" fontId="0" fillId="9" borderId="18" xfId="0" applyFill="1" applyBorder="1"/>
    <xf numFmtId="167" fontId="0" fillId="0" borderId="0" xfId="0" applyNumberFormat="1"/>
    <xf numFmtId="0" fontId="0" fillId="10" borderId="8" xfId="0" applyFill="1" applyBorder="1" applyAlignment="1">
      <alignment horizontal="center" vertical="center" wrapText="1"/>
    </xf>
    <xf numFmtId="165" fontId="0" fillId="10" borderId="9" xfId="0" applyNumberFormat="1" applyFill="1" applyBorder="1" applyAlignment="1">
      <alignment horizontal="center" vertical="center" wrapText="1"/>
    </xf>
    <xf numFmtId="0" fontId="0" fillId="10" borderId="2" xfId="0" applyFill="1" applyBorder="1"/>
    <xf numFmtId="0" fontId="0" fillId="11" borderId="10" xfId="0" applyFill="1" applyBorder="1" applyAlignment="1">
      <alignment horizontal="center" vertical="center" wrapText="1"/>
    </xf>
    <xf numFmtId="0" fontId="0" fillId="11" borderId="18" xfId="0" applyFill="1" applyBorder="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Border="1" applyAlignment="1">
      <alignment horizontal="center" wrapText="1"/>
    </xf>
    <xf numFmtId="0" fontId="0" fillId="0" borderId="0" xfId="0" applyBorder="1" applyAlignment="1">
      <alignment horizontal="left"/>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xf>
    <xf numFmtId="0" fontId="0" fillId="9" borderId="6" xfId="0" applyFill="1" applyBorder="1" applyAlignment="1">
      <alignment horizontal="center" vertical="center" wrapText="1"/>
    </xf>
    <xf numFmtId="165" fontId="0" fillId="9" borderId="9" xfId="0" applyNumberFormat="1" applyFill="1" applyBorder="1" applyAlignment="1">
      <alignment horizontal="center" vertical="center"/>
    </xf>
    <xf numFmtId="0" fontId="0" fillId="0" borderId="0" xfId="0" applyAlignment="1">
      <alignment horizontal="center" vertical="center"/>
    </xf>
    <xf numFmtId="0" fontId="0" fillId="11" borderId="6" xfId="0" applyFill="1" applyBorder="1" applyAlignment="1">
      <alignment horizontal="center" vertical="center" wrapText="1"/>
    </xf>
    <xf numFmtId="0" fontId="0" fillId="9" borderId="10" xfId="0" applyFill="1" applyBorder="1" applyAlignment="1">
      <alignment horizontal="center" vertical="center" wrapText="1"/>
    </xf>
    <xf numFmtId="165" fontId="0" fillId="9" borderId="11" xfId="0" applyNumberFormat="1" applyFill="1" applyBorder="1" applyAlignment="1">
      <alignment horizontal="center" vertical="center"/>
    </xf>
    <xf numFmtId="165" fontId="0" fillId="9" borderId="12" xfId="0" applyNumberFormat="1" applyFill="1" applyBorder="1" applyAlignment="1">
      <alignment horizontal="center" vertical="center"/>
    </xf>
    <xf numFmtId="165" fontId="0" fillId="9" borderId="1" xfId="0" applyNumberFormat="1" applyFill="1" applyBorder="1" applyAlignment="1">
      <alignment horizontal="center" vertical="center"/>
    </xf>
    <xf numFmtId="165" fontId="0" fillId="11" borderId="1" xfId="0" applyNumberFormat="1" applyFill="1" applyBorder="1" applyAlignment="1">
      <alignment horizontal="center" vertical="center" wrapText="1"/>
    </xf>
    <xf numFmtId="0" fontId="0" fillId="0" borderId="0" xfId="0" applyFill="1" applyBorder="1" applyAlignment="1">
      <alignment horizontal="right"/>
    </xf>
    <xf numFmtId="3" fontId="0" fillId="5" borderId="0" xfId="0" applyNumberFormat="1" applyFill="1"/>
    <xf numFmtId="3" fontId="0" fillId="5" borderId="0" xfId="0" applyNumberFormat="1" applyFill="1" applyBorder="1"/>
    <xf numFmtId="3" fontId="0" fillId="0" borderId="0" xfId="0" applyNumberFormat="1" applyBorder="1"/>
    <xf numFmtId="3" fontId="0" fillId="0" borderId="4" xfId="0" applyNumberFormat="1" applyBorder="1"/>
    <xf numFmtId="3" fontId="0" fillId="0" borderId="2" xfId="0" applyNumberFormat="1" applyBorder="1" applyAlignment="1">
      <alignment horizontal="right"/>
    </xf>
    <xf numFmtId="3" fontId="0" fillId="5" borderId="7" xfId="0" applyNumberFormat="1" applyFill="1" applyBorder="1" applyAlignment="1"/>
    <xf numFmtId="3" fontId="0" fillId="0" borderId="7" xfId="0" applyNumberFormat="1" applyFill="1" applyBorder="1" applyAlignment="1"/>
    <xf numFmtId="3" fontId="0" fillId="0" borderId="0" xfId="0" applyNumberFormat="1" applyFill="1" applyBorder="1" applyAlignment="1">
      <alignment horizontal="left"/>
    </xf>
    <xf numFmtId="3" fontId="0" fillId="0" borderId="0" xfId="0" applyNumberFormat="1" applyFill="1" applyBorder="1"/>
    <xf numFmtId="3" fontId="0" fillId="0" borderId="2" xfId="0" applyNumberFormat="1" applyBorder="1" applyAlignment="1">
      <alignment horizontal="center"/>
    </xf>
    <xf numFmtId="3" fontId="0" fillId="0" borderId="1" xfId="0" applyNumberFormat="1" applyBorder="1"/>
    <xf numFmtId="3" fontId="0" fillId="5" borderId="1" xfId="0" applyNumberFormat="1" applyFill="1" applyBorder="1"/>
    <xf numFmtId="3" fontId="0" fillId="0" borderId="2" xfId="0" applyNumberFormat="1" applyBorder="1"/>
    <xf numFmtId="3" fontId="0" fillId="0" borderId="5" xfId="0" applyNumberFormat="1" applyBorder="1"/>
    <xf numFmtId="3" fontId="0" fillId="5" borderId="3" xfId="0" applyNumberFormat="1" applyFill="1" applyBorder="1"/>
    <xf numFmtId="3" fontId="0" fillId="0" borderId="3" xfId="0" applyNumberFormat="1" applyBorder="1"/>
    <xf numFmtId="3" fontId="0" fillId="5" borderId="3" xfId="0" applyNumberFormat="1" applyFill="1" applyBorder="1" applyAlignment="1">
      <alignment horizontal="right"/>
    </xf>
    <xf numFmtId="3" fontId="0" fillId="0" borderId="0" xfId="0" applyNumberFormat="1" applyFill="1"/>
    <xf numFmtId="3" fontId="0" fillId="0" borderId="1" xfId="0" applyNumberFormat="1" applyFill="1" applyBorder="1"/>
    <xf numFmtId="3" fontId="0" fillId="0" borderId="0" xfId="0" applyNumberFormat="1" applyAlignment="1">
      <alignment horizontal="right"/>
    </xf>
    <xf numFmtId="3" fontId="0" fillId="0" borderId="0" xfId="0" applyNumberFormat="1" applyBorder="1" applyAlignment="1">
      <alignment horizontal="right"/>
    </xf>
    <xf numFmtId="3" fontId="0" fillId="0" borderId="0" xfId="0" applyNumberFormat="1" applyAlignment="1">
      <alignment horizontal="left" indent="2"/>
    </xf>
    <xf numFmtId="3" fontId="0" fillId="4" borderId="0" xfId="0" applyNumberFormat="1" applyFill="1"/>
    <xf numFmtId="3" fontId="0" fillId="0" borderId="1" xfId="0" applyNumberFormat="1" applyBorder="1" applyAlignment="1">
      <alignment horizontal="right"/>
    </xf>
    <xf numFmtId="3" fontId="0" fillId="0" borderId="0" xfId="0" applyNumberFormat="1" applyBorder="1" applyAlignment="1">
      <alignment horizontal="left"/>
    </xf>
    <xf numFmtId="3" fontId="2" fillId="5" borderId="0" xfId="0" applyNumberFormat="1" applyFont="1" applyFill="1" applyAlignment="1">
      <alignment horizontal="right"/>
    </xf>
    <xf numFmtId="3" fontId="2" fillId="0" borderId="0" xfId="0" applyNumberFormat="1" applyFont="1" applyAlignment="1">
      <alignment horizontal="right"/>
    </xf>
    <xf numFmtId="3" fontId="0" fillId="5" borderId="0" xfId="0" applyNumberFormat="1" applyFill="1" applyAlignment="1">
      <alignment horizontal="right"/>
    </xf>
    <xf numFmtId="3" fontId="0" fillId="5" borderId="1" xfId="0" applyNumberFormat="1" applyFill="1" applyBorder="1" applyAlignment="1">
      <alignment horizontal="right"/>
    </xf>
    <xf numFmtId="3" fontId="0" fillId="0" borderId="0" xfId="0" applyNumberFormat="1" applyAlignment="1">
      <alignment horizontal="left" wrapText="1"/>
    </xf>
    <xf numFmtId="3" fontId="0" fillId="0" borderId="8" xfId="0" applyNumberFormat="1" applyBorder="1"/>
    <xf numFmtId="3" fontId="0" fillId="0" borderId="6" xfId="0" applyNumberFormat="1" applyBorder="1"/>
    <xf numFmtId="3" fontId="0" fillId="0" borderId="9" xfId="0" applyNumberFormat="1" applyBorder="1"/>
    <xf numFmtId="3" fontId="0" fillId="0" borderId="10" xfId="0" applyNumberFormat="1" applyBorder="1"/>
    <xf numFmtId="3" fontId="0" fillId="0" borderId="11" xfId="0" applyNumberFormat="1" applyBorder="1"/>
    <xf numFmtId="3" fontId="0" fillId="0" borderId="12" xfId="0" applyNumberFormat="1" applyBorder="1"/>
    <xf numFmtId="3" fontId="0" fillId="3" borderId="13" xfId="0" applyNumberFormat="1" applyFill="1" applyBorder="1"/>
    <xf numFmtId="3" fontId="0" fillId="0" borderId="1" xfId="0" applyNumberFormat="1" applyBorder="1" applyAlignment="1">
      <alignment horizontal="left" wrapText="1"/>
    </xf>
    <xf numFmtId="3" fontId="0" fillId="0" borderId="0" xfId="0" applyNumberFormat="1" applyBorder="1" applyAlignment="1">
      <alignment wrapText="1"/>
    </xf>
    <xf numFmtId="3" fontId="0" fillId="0" borderId="0" xfId="0" applyNumberFormat="1" applyFill="1" applyBorder="1" applyAlignment="1">
      <alignment horizontal="left" wrapText="1"/>
    </xf>
    <xf numFmtId="3" fontId="0" fillId="0" borderId="13" xfId="0" applyNumberFormat="1" applyBorder="1"/>
    <xf numFmtId="3" fontId="2" fillId="0" borderId="0" xfId="0" applyNumberFormat="1" applyFont="1" applyBorder="1" applyAlignment="1">
      <alignment horizontal="right" vertical="center"/>
    </xf>
    <xf numFmtId="3" fontId="2" fillId="0" borderId="1" xfId="0" applyNumberFormat="1" applyFont="1" applyBorder="1" applyAlignment="1">
      <alignment horizontal="right" vertical="center"/>
    </xf>
    <xf numFmtId="3" fontId="2" fillId="7" borderId="0" xfId="0" applyNumberFormat="1" applyFont="1" applyFill="1"/>
    <xf numFmtId="3" fontId="0" fillId="7" borderId="0" xfId="0" applyNumberFormat="1" applyFill="1"/>
    <xf numFmtId="3" fontId="0" fillId="6" borderId="0" xfId="0" applyNumberFormat="1" applyFill="1" applyAlignment="1">
      <alignment horizontal="right"/>
    </xf>
    <xf numFmtId="3" fontId="2" fillId="0" borderId="0" xfId="0" applyNumberFormat="1" applyFont="1"/>
    <xf numFmtId="0" fontId="7" fillId="0" borderId="1" xfId="1" applyBorder="1" applyAlignment="1">
      <alignment horizontal="left" wrapText="1"/>
    </xf>
    <xf numFmtId="0" fontId="0" fillId="0" borderId="1" xfId="0" applyFont="1" applyBorder="1" applyAlignment="1">
      <alignment horizontal="left"/>
    </xf>
    <xf numFmtId="0" fontId="0" fillId="0" borderId="1" xfId="0" applyBorder="1" applyAlignment="1">
      <alignment horizontal="left" wrapText="1"/>
    </xf>
    <xf numFmtId="0" fontId="0" fillId="0" borderId="1" xfId="0" applyBorder="1" applyAlignment="1">
      <alignment horizontal="left"/>
    </xf>
    <xf numFmtId="3" fontId="0" fillId="0" borderId="1" xfId="0" applyNumberForma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3" fontId="0" fillId="0" borderId="6" xfId="0" applyNumberFormat="1" applyBorder="1" applyAlignment="1">
      <alignment horizontal="center"/>
    </xf>
    <xf numFmtId="3" fontId="0" fillId="0" borderId="0" xfId="0" applyNumberFormat="1" applyBorder="1" applyAlignment="1">
      <alignment horizontal="center" wrapText="1"/>
    </xf>
    <xf numFmtId="3" fontId="0" fillId="0" borderId="1" xfId="0" applyNumberFormat="1" applyBorder="1" applyAlignment="1">
      <alignment horizontal="center" wrapText="1"/>
    </xf>
    <xf numFmtId="3" fontId="0" fillId="0" borderId="0" xfId="0" applyNumberFormat="1" applyBorder="1" applyAlignment="1">
      <alignment horizontal="center"/>
    </xf>
    <xf numFmtId="0" fontId="0" fillId="0" borderId="0" xfId="0" applyBorder="1" applyAlignment="1">
      <alignment horizontal="left"/>
    </xf>
    <xf numFmtId="0" fontId="0" fillId="0" borderId="6" xfId="0" applyBorder="1" applyAlignment="1">
      <alignment horizontal="left" wrapText="1"/>
    </xf>
    <xf numFmtId="3" fontId="0" fillId="0" borderId="6" xfId="0" applyNumberFormat="1" applyBorder="1" applyAlignment="1">
      <alignment horizontal="center" wrapText="1"/>
    </xf>
    <xf numFmtId="0" fontId="1" fillId="0" borderId="6" xfId="0" applyFont="1"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applyBorder="1" applyAlignment="1">
      <alignment horizontal="center"/>
    </xf>
    <xf numFmtId="0" fontId="0" fillId="0" borderId="1" xfId="0" applyBorder="1" applyAlignment="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6" xfId="0" applyBorder="1" applyAlignment="1">
      <alignment horizontal="left"/>
    </xf>
    <xf numFmtId="0" fontId="0" fillId="0" borderId="0" xfId="0" applyAlignment="1">
      <alignment horizontal="left"/>
    </xf>
    <xf numFmtId="0" fontId="0" fillId="0" borderId="1" xfId="0" applyFont="1" applyBorder="1" applyAlignment="1">
      <alignment horizontal="left" wrapText="1"/>
    </xf>
    <xf numFmtId="0" fontId="5" fillId="0" borderId="0" xfId="0" applyFont="1" applyAlignment="1">
      <alignment horizontal="left"/>
    </xf>
    <xf numFmtId="0" fontId="0" fillId="0" borderId="0" xfId="0" applyAlignment="1">
      <alignment horizontal="left" wrapText="1"/>
    </xf>
    <xf numFmtId="3" fontId="0" fillId="0" borderId="1" xfId="0" applyNumberFormat="1" applyBorder="1" applyAlignment="1">
      <alignment horizontal="left"/>
    </xf>
    <xf numFmtId="3" fontId="0" fillId="0" borderId="2" xfId="0" applyNumberFormat="1" applyBorder="1" applyAlignment="1">
      <alignment horizontal="center"/>
    </xf>
    <xf numFmtId="0" fontId="2" fillId="0" borderId="0" xfId="0" applyFont="1" applyFill="1" applyBorder="1" applyAlignment="1">
      <alignment horizontal="left" wrapText="1"/>
    </xf>
    <xf numFmtId="0" fontId="2" fillId="0" borderId="1" xfId="0" applyFont="1" applyBorder="1" applyAlignment="1">
      <alignment horizontal="left"/>
    </xf>
    <xf numFmtId="0" fontId="0" fillId="0" borderId="0" xfId="0" applyAlignment="1">
      <alignment horizontal="center"/>
    </xf>
    <xf numFmtId="0" fontId="0" fillId="0" borderId="0" xfId="0" applyFont="1" applyAlignment="1">
      <alignment horizontal="left" wrapText="1"/>
    </xf>
    <xf numFmtId="0" fontId="0" fillId="0" borderId="0" xfId="0" applyFont="1" applyBorder="1" applyAlignment="1">
      <alignment horizontal="left"/>
    </xf>
    <xf numFmtId="0" fontId="0" fillId="0" borderId="0" xfId="0" applyFill="1" applyBorder="1" applyAlignment="1">
      <alignment horizontal="center"/>
    </xf>
    <xf numFmtId="0" fontId="0" fillId="0" borderId="17" xfId="0" applyBorder="1" applyAlignment="1">
      <alignment horizontal="left" wrapText="1"/>
    </xf>
    <xf numFmtId="0" fontId="0" fillId="0" borderId="2" xfId="0" applyFont="1" applyBorder="1" applyAlignment="1">
      <alignment horizontal="left" wrapText="1"/>
    </xf>
    <xf numFmtId="0" fontId="0" fillId="0" borderId="18" xfId="0" applyFont="1" applyBorder="1" applyAlignment="1">
      <alignment horizontal="left" wrapText="1"/>
    </xf>
    <xf numFmtId="0" fontId="0" fillId="0" borderId="8" xfId="0" applyBorder="1" applyAlignment="1">
      <alignment horizontal="right"/>
    </xf>
    <xf numFmtId="0" fontId="0" fillId="0" borderId="6" xfId="0" applyBorder="1" applyAlignment="1">
      <alignment horizontal="right"/>
    </xf>
    <xf numFmtId="0" fontId="0" fillId="0" borderId="10" xfId="0" applyBorder="1" applyAlignment="1">
      <alignment horizontal="right"/>
    </xf>
    <xf numFmtId="0" fontId="0" fillId="0" borderId="0" xfId="0" applyBorder="1" applyAlignment="1">
      <alignment horizontal="right"/>
    </xf>
    <xf numFmtId="0" fontId="0" fillId="0" borderId="17" xfId="0" applyBorder="1" applyAlignment="1">
      <alignment horizontal="center"/>
    </xf>
    <xf numFmtId="0" fontId="0" fillId="0" borderId="2" xfId="0" applyBorder="1" applyAlignment="1">
      <alignment horizontal="center"/>
    </xf>
    <xf numFmtId="0" fontId="0" fillId="0" borderId="18" xfId="0" applyBorder="1" applyAlignment="1">
      <alignment horizontal="center"/>
    </xf>
    <xf numFmtId="0" fontId="0" fillId="0" borderId="17" xfId="0" applyFill="1" applyBorder="1" applyAlignment="1">
      <alignment horizontal="center" vertical="center"/>
    </xf>
    <xf numFmtId="0" fontId="0" fillId="0" borderId="2" xfId="0" applyFill="1" applyBorder="1" applyAlignment="1">
      <alignment horizontal="center" vertical="center"/>
    </xf>
    <xf numFmtId="0" fontId="0" fillId="0" borderId="18" xfId="0"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wrapText="1"/>
    </xf>
    <xf numFmtId="0" fontId="0" fillId="0" borderId="12" xfId="0" applyBorder="1" applyAlignment="1">
      <alignment horizontal="center" wrapText="1"/>
    </xf>
    <xf numFmtId="0" fontId="0" fillId="0" borderId="6" xfId="0" applyBorder="1" applyAlignment="1">
      <alignment horizontal="center" wrapText="1"/>
    </xf>
    <xf numFmtId="0" fontId="0" fillId="0" borderId="1" xfId="0" applyBorder="1" applyAlignment="1">
      <alignment horizontal="center" wrapText="1"/>
    </xf>
    <xf numFmtId="0" fontId="0" fillId="0" borderId="9" xfId="0" applyBorder="1" applyAlignment="1">
      <alignment horizontal="center" wrapText="1"/>
    </xf>
    <xf numFmtId="0" fontId="0" fillId="0" borderId="13" xfId="0" applyBorder="1" applyAlignment="1">
      <alignment horizontal="center" wrapText="1"/>
    </xf>
  </cellXfs>
  <cellStyles count="2">
    <cellStyle name="Hyperlink" xfId="1" builtinId="8"/>
    <cellStyle name="Normal" xfId="0" builtinId="0"/>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ntaccounts.org/doc/repository/Copy%20of%20SNA2008%20IE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08 SNA"/>
    </sheetNames>
    <sheetDataSet>
      <sheetData sheetId="0" refreshError="1">
        <row r="54">
          <cell r="F54">
            <v>27</v>
          </cell>
        </row>
        <row r="226">
          <cell r="J226" t="str">
            <v>0</v>
          </cell>
          <cell r="V226" t="str">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F26"/>
  <sheetViews>
    <sheetView tabSelected="1" workbookViewId="0">
      <selection activeCell="G16" sqref="G16"/>
    </sheetView>
  </sheetViews>
  <sheetFormatPr defaultColWidth="9.140625" defaultRowHeight="15"/>
  <cols>
    <col min="2" max="2" width="48.140625" customWidth="1"/>
  </cols>
  <sheetData>
    <row r="1" spans="1:2" ht="21">
      <c r="A1" s="47" t="s">
        <v>341</v>
      </c>
      <c r="B1" s="47"/>
    </row>
    <row r="3" spans="1:2">
      <c r="A3" t="s">
        <v>345</v>
      </c>
    </row>
    <row r="4" spans="1:2">
      <c r="A4" t="s">
        <v>346</v>
      </c>
    </row>
    <row r="5" spans="1:2">
      <c r="A5" t="s">
        <v>347</v>
      </c>
    </row>
    <row r="7" spans="1:2">
      <c r="A7" s="70" t="s">
        <v>370</v>
      </c>
      <c r="B7" s="70"/>
    </row>
    <row r="9" spans="1:2">
      <c r="A9" t="s">
        <v>348</v>
      </c>
    </row>
    <row r="10" spans="1:2">
      <c r="A10" s="71" t="s">
        <v>363</v>
      </c>
      <c r="B10" s="70"/>
    </row>
    <row r="11" spans="1:2">
      <c r="A11" s="55" t="s">
        <v>364</v>
      </c>
    </row>
    <row r="12" spans="1:2">
      <c r="A12" s="55" t="s">
        <v>349</v>
      </c>
    </row>
    <row r="13" spans="1:2">
      <c r="A13" s="71" t="s">
        <v>350</v>
      </c>
      <c r="B13" s="70"/>
    </row>
    <row r="14" spans="1:2">
      <c r="A14" s="55" t="s">
        <v>351</v>
      </c>
    </row>
    <row r="15" spans="1:2">
      <c r="A15" s="71" t="s">
        <v>352</v>
      </c>
      <c r="B15" s="70"/>
    </row>
    <row r="16" spans="1:2">
      <c r="A16" s="55" t="s">
        <v>365</v>
      </c>
    </row>
    <row r="17" spans="1:6">
      <c r="A17" s="55" t="s">
        <v>353</v>
      </c>
    </row>
    <row r="18" spans="1:6">
      <c r="A18" s="55" t="s">
        <v>354</v>
      </c>
    </row>
    <row r="19" spans="1:6">
      <c r="A19" s="71" t="s">
        <v>366</v>
      </c>
      <c r="B19" s="70"/>
    </row>
    <row r="20" spans="1:6">
      <c r="A20" s="55" t="s">
        <v>355</v>
      </c>
    </row>
    <row r="21" spans="1:6">
      <c r="A21" s="71" t="s">
        <v>362</v>
      </c>
      <c r="B21" s="70"/>
    </row>
    <row r="22" spans="1:6">
      <c r="A22" s="55" t="s">
        <v>356</v>
      </c>
    </row>
    <row r="23" spans="1:6">
      <c r="A23" s="165" t="s">
        <v>357</v>
      </c>
      <c r="B23" s="165"/>
      <c r="C23" s="165"/>
      <c r="D23" s="165"/>
      <c r="E23" s="165"/>
      <c r="F23" s="165"/>
    </row>
    <row r="24" spans="1:6">
      <c r="A24" s="55" t="s">
        <v>367</v>
      </c>
    </row>
    <row r="25" spans="1:6">
      <c r="A25" s="58" t="s">
        <v>368</v>
      </c>
    </row>
    <row r="26" spans="1:6">
      <c r="A26" s="58" t="s">
        <v>369</v>
      </c>
      <c r="B26" s="5"/>
    </row>
  </sheetData>
  <mergeCells count="1">
    <mergeCell ref="A23:F23"/>
  </mergeCells>
  <hyperlinks>
    <hyperlink ref="A11" location="'LC and RA'!A19" display="Table 4.6 Allocation of NTA Primary Income, UNSNA 2008"/>
    <hyperlink ref="A15" location="'LC and RA'!A37" display="Table 4.10 SNA Use of Disposable Income, Net"/>
    <hyperlink ref="A16" location="'LC and RA'!A46" display="Table 4.11 Aggregate lifecycle flows, UNSNA 2008"/>
    <hyperlink ref="A17" location="'LC and RA'!A62" display="Table 4.12 Aggregate public asset-based reallocations"/>
    <hyperlink ref="A18" location="'LC and RA'!A71" display="Table 4.13 Aggregate private asset-based reallocations"/>
    <hyperlink ref="A12" location="'LC and RA'!M1" display="Table 4.7  Allocation of mixed income "/>
    <hyperlink ref="A13" location="'LC and RA'!M9" display="Table 4.8 Allocation of taxes and subsidies on products and production"/>
    <hyperlink ref="A14" location="'LC and RA'!M25" display="Table 4.9 Calculation of capital income, net"/>
    <hyperlink ref="A10" location="'LC and RA'!A1" display="Table 4.5 SNA Allocation of Primary Income Account, UNSNA, 2008"/>
    <hyperlink ref="A19" location="Transfers!A8" display="Table 4.14. SNA Secondary Distribution of Income, UNSNA 2008"/>
    <hyperlink ref="A20" location="Transfers!A21" display="Table 4.15 Secondary Distribution of Income Reclassified, excludes transfers within governments and includes taxes less subsidies on products and production"/>
    <hyperlink ref="A24" location="Transfers!A48" display="Table 4.19 NTA Public and private transfers, UNSNA 2008"/>
    <hyperlink ref="A21" location="'Other current transfers'!A4" display="Table 4.16 SNA Other current transfers, UNSNA  2008"/>
    <hyperlink ref="A22" location="'Other current transfers'!M14" display="Table 4.17 Other current transfers excluding current transfers within government and current international cooperation"/>
    <hyperlink ref="A23:F23" location="Notes!M35" display="Table 4.18 Other current transfers excluding current transfers within government and current international cooperation"/>
    <hyperlink ref="A25" location="'NTA Tables'!A12" display="Table 4.20 Aggregate public age reallocations, UNSNA 2008"/>
    <hyperlink ref="A26" location="'NTA Tables'!A30" display="Table 4.21 Aggregate private age reallocations, UNSNA 2008"/>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F73"/>
  <sheetViews>
    <sheetView topLeftCell="A34" zoomScaleNormal="100" workbookViewId="0">
      <selection activeCell="E14" sqref="E14"/>
    </sheetView>
  </sheetViews>
  <sheetFormatPr defaultColWidth="9.140625" defaultRowHeight="15"/>
  <cols>
    <col min="1" max="1" width="63.5703125" bestFit="1" customWidth="1"/>
    <col min="2" max="2" width="11.7109375" style="35" bestFit="1" customWidth="1"/>
    <col min="4" max="4" width="12.85546875" customWidth="1"/>
    <col min="6" max="6" width="88.7109375" bestFit="1" customWidth="1"/>
  </cols>
  <sheetData>
    <row r="1" spans="1:6" ht="21">
      <c r="A1" s="47" t="s">
        <v>125</v>
      </c>
    </row>
    <row r="2" spans="1:6">
      <c r="D2" t="s">
        <v>128</v>
      </c>
    </row>
    <row r="3" spans="1:6">
      <c r="A3" s="166" t="str">
        <f>'LC and RA'!C95</f>
        <v>Tabla 4.11 Flujos a nivel agregado del deficit de ciclo de vida, SCN Chile 2009</v>
      </c>
      <c r="B3" s="166">
        <f>'LC and RA'!D95</f>
        <v>0</v>
      </c>
      <c r="D3" t="s">
        <v>126</v>
      </c>
      <c r="E3" t="s">
        <v>127</v>
      </c>
    </row>
    <row r="4" spans="1:6">
      <c r="A4" s="23" t="s">
        <v>18</v>
      </c>
      <c r="B4" s="24">
        <f>'LC and RA'!D96</f>
        <v>17920505.127216309</v>
      </c>
      <c r="D4" s="32"/>
      <c r="E4" s="48">
        <f>B4-B5+B8</f>
        <v>0</v>
      </c>
      <c r="F4" s="49" t="s">
        <v>62</v>
      </c>
    </row>
    <row r="5" spans="1:6">
      <c r="A5" s="25" t="s">
        <v>19</v>
      </c>
      <c r="B5" s="24">
        <f>'LC and RA'!D97</f>
        <v>58727676.820486419</v>
      </c>
      <c r="D5" s="33"/>
      <c r="E5" s="50">
        <f>B5-B6-B7</f>
        <v>0</v>
      </c>
      <c r="F5" s="51" t="s">
        <v>63</v>
      </c>
    </row>
    <row r="6" spans="1:6">
      <c r="A6" s="26" t="s">
        <v>20</v>
      </c>
      <c r="B6" s="24">
        <f>'LC and RA'!D98</f>
        <v>12405592.1518432</v>
      </c>
      <c r="D6" s="33"/>
      <c r="E6" s="6"/>
      <c r="F6" s="51"/>
    </row>
    <row r="7" spans="1:6">
      <c r="A7" s="26" t="s">
        <v>21</v>
      </c>
      <c r="B7" s="24">
        <f>'LC and RA'!D99</f>
        <v>46322084.668643221</v>
      </c>
      <c r="D7" s="33"/>
      <c r="E7" s="6"/>
      <c r="F7" s="51"/>
    </row>
    <row r="8" spans="1:6">
      <c r="A8" s="27" t="s">
        <v>22</v>
      </c>
      <c r="B8" s="24">
        <f>'LC and RA'!D100</f>
        <v>40807171.69327011</v>
      </c>
      <c r="D8" s="33"/>
      <c r="E8" s="50">
        <f>B8-B9-B10</f>
        <v>0</v>
      </c>
      <c r="F8" s="51" t="s">
        <v>64</v>
      </c>
    </row>
    <row r="9" spans="1:6">
      <c r="A9" s="28" t="s">
        <v>23</v>
      </c>
      <c r="B9" s="24">
        <f>'LC and RA'!D101</f>
        <v>37611988.046689361</v>
      </c>
      <c r="D9" s="33"/>
      <c r="E9" s="6"/>
      <c r="F9" s="51"/>
    </row>
    <row r="10" spans="1:6">
      <c r="A10" s="29" t="s">
        <v>24</v>
      </c>
      <c r="B10" s="30">
        <f>'LC and RA'!D102</f>
        <v>3195183.6465807497</v>
      </c>
      <c r="D10" s="33"/>
      <c r="E10" s="6"/>
      <c r="F10" s="51"/>
    </row>
    <row r="11" spans="1:6">
      <c r="D11" s="33"/>
      <c r="E11" s="6"/>
      <c r="F11" s="51"/>
    </row>
    <row r="12" spans="1:6" ht="33" customHeight="1">
      <c r="A12" s="167" t="s">
        <v>371</v>
      </c>
      <c r="B12" s="167"/>
      <c r="C12" s="6"/>
      <c r="D12" s="33"/>
      <c r="E12" s="6"/>
      <c r="F12" s="51"/>
    </row>
    <row r="13" spans="1:6">
      <c r="A13" s="31" t="s">
        <v>13</v>
      </c>
      <c r="B13" s="161">
        <f>B22+B14</f>
        <v>1794667.0057006064</v>
      </c>
      <c r="D13" s="33"/>
      <c r="E13" s="50">
        <f>B13-B14-B22</f>
        <v>0</v>
      </c>
      <c r="F13" s="51" t="s">
        <v>65</v>
      </c>
    </row>
    <row r="14" spans="1:6">
      <c r="A14" s="46" t="s">
        <v>25</v>
      </c>
      <c r="B14" s="161">
        <f>Transfers!D50</f>
        <v>156055.96899952739</v>
      </c>
      <c r="D14" s="33"/>
      <c r="E14" s="50">
        <f>B14-B15+B18</f>
        <v>0</v>
      </c>
      <c r="F14" s="51" t="s">
        <v>66</v>
      </c>
    </row>
    <row r="15" spans="1:6">
      <c r="A15" s="96" t="s">
        <v>28</v>
      </c>
      <c r="B15" s="162">
        <f>Transfers!D51</f>
        <v>17870512.7080319</v>
      </c>
      <c r="D15" s="33"/>
      <c r="E15" s="50">
        <f>B15-B16-B17</f>
        <v>0</v>
      </c>
      <c r="F15" s="51" t="s">
        <v>67</v>
      </c>
    </row>
    <row r="16" spans="1:6">
      <c r="A16" s="97" t="s">
        <v>26</v>
      </c>
      <c r="B16" s="35">
        <f>Transfers!D52</f>
        <v>12405592.1518432</v>
      </c>
      <c r="D16" s="33"/>
      <c r="E16" s="6"/>
      <c r="F16" s="51"/>
    </row>
    <row r="17" spans="1:6">
      <c r="A17" s="97" t="s">
        <v>27</v>
      </c>
      <c r="B17" s="35">
        <f>Transfers!D53</f>
        <v>5464920.5561887026</v>
      </c>
      <c r="D17" s="33"/>
      <c r="E17" s="6"/>
      <c r="F17" s="51"/>
    </row>
    <row r="18" spans="1:6">
      <c r="A18" s="96" t="s">
        <v>29</v>
      </c>
      <c r="B18" s="162">
        <f>Transfers!D54</f>
        <v>17714456.739032373</v>
      </c>
      <c r="D18" s="33"/>
      <c r="E18" s="50">
        <f>B18-B19-B20</f>
        <v>0</v>
      </c>
      <c r="F18" s="51" t="s">
        <v>69</v>
      </c>
    </row>
    <row r="19" spans="1:6">
      <c r="A19" s="97" t="s">
        <v>30</v>
      </c>
      <c r="B19" s="35">
        <f>Transfers!D55</f>
        <v>16075845.702331306</v>
      </c>
      <c r="D19" s="33"/>
      <c r="E19" s="6"/>
      <c r="F19" s="51"/>
    </row>
    <row r="20" spans="1:6">
      <c r="A20" s="44" t="s">
        <v>68</v>
      </c>
      <c r="B20" s="162">
        <f>Transfers!D56</f>
        <v>1638611.0367010664</v>
      </c>
      <c r="D20" s="33"/>
      <c r="E20" s="50">
        <f>B20-B22</f>
        <v>-1.257285475730896E-8</v>
      </c>
      <c r="F20" s="51" t="s">
        <v>70</v>
      </c>
    </row>
    <row r="21" spans="1:6">
      <c r="A21" s="14" t="s">
        <v>32</v>
      </c>
      <c r="B21" s="35">
        <f>Transfers!D57</f>
        <v>156055.9689995271</v>
      </c>
      <c r="D21" s="33"/>
      <c r="E21" s="50">
        <f>B14-B21</f>
        <v>2.9103830456733704E-10</v>
      </c>
      <c r="F21" s="51" t="s">
        <v>71</v>
      </c>
    </row>
    <row r="22" spans="1:6">
      <c r="A22" s="31" t="s">
        <v>45</v>
      </c>
      <c r="B22" s="161">
        <f>'LC and RA'!D115</f>
        <v>1638611.036701079</v>
      </c>
      <c r="D22" s="33"/>
      <c r="E22" s="50">
        <f>B22-B23+B28</f>
        <v>0</v>
      </c>
      <c r="F22" s="51" t="s">
        <v>72</v>
      </c>
    </row>
    <row r="23" spans="1:6">
      <c r="A23" s="96" t="s">
        <v>33</v>
      </c>
      <c r="B23" s="162">
        <f>'LC and RA'!D116</f>
        <v>1296466.6872999999</v>
      </c>
      <c r="D23" s="33"/>
      <c r="E23" s="50">
        <f>B23-B24-B25</f>
        <v>0</v>
      </c>
      <c r="F23" s="51" t="s">
        <v>73</v>
      </c>
    </row>
    <row r="24" spans="1:6">
      <c r="A24" s="96" t="s">
        <v>38</v>
      </c>
      <c r="B24" s="35">
        <f>'LC and RA'!D117</f>
        <v>0</v>
      </c>
      <c r="D24" s="33"/>
      <c r="E24" s="6"/>
      <c r="F24" s="51"/>
    </row>
    <row r="25" spans="1:6">
      <c r="A25" s="97" t="s">
        <v>34</v>
      </c>
      <c r="B25" s="162">
        <f>'LC and RA'!D118</f>
        <v>1296466.6872999999</v>
      </c>
      <c r="D25" s="33"/>
      <c r="E25" s="50">
        <f>B25-B26+B27</f>
        <v>0</v>
      </c>
      <c r="F25" s="51" t="s">
        <v>74</v>
      </c>
    </row>
    <row r="26" spans="1:6">
      <c r="A26" s="98" t="s">
        <v>35</v>
      </c>
      <c r="B26" s="35">
        <f>'LC and RA'!D119</f>
        <v>1849686.6872999999</v>
      </c>
      <c r="D26" s="33"/>
      <c r="E26" s="6"/>
      <c r="F26" s="51"/>
    </row>
    <row r="27" spans="1:6">
      <c r="A27" s="98" t="s">
        <v>36</v>
      </c>
      <c r="B27" s="35">
        <f>'LC and RA'!D120</f>
        <v>553220</v>
      </c>
      <c r="D27" s="33"/>
      <c r="E27" s="6"/>
      <c r="F27" s="51"/>
    </row>
    <row r="28" spans="1:6">
      <c r="A28" s="21" t="s">
        <v>37</v>
      </c>
      <c r="B28" s="128">
        <f>'LC and RA'!D121</f>
        <v>-342144.349401079</v>
      </c>
      <c r="D28" s="33"/>
      <c r="E28" s="6"/>
      <c r="F28" s="51"/>
    </row>
    <row r="29" spans="1:6">
      <c r="D29" s="33"/>
      <c r="E29" s="6"/>
      <c r="F29" s="51"/>
    </row>
    <row r="30" spans="1:6">
      <c r="A30" s="5" t="s">
        <v>372</v>
      </c>
      <c r="B30" s="128"/>
      <c r="D30" s="33"/>
      <c r="E30" s="50">
        <f>B4-B31</f>
        <v>4.8428773880004883E-8</v>
      </c>
      <c r="F30" s="51" t="s">
        <v>75</v>
      </c>
    </row>
    <row r="31" spans="1:6">
      <c r="A31" t="s">
        <v>39</v>
      </c>
      <c r="B31" s="162">
        <f>B13+B32</f>
        <v>17920505.127216261</v>
      </c>
      <c r="D31" s="33"/>
      <c r="E31" s="50">
        <f>B31-B13-B32</f>
        <v>0</v>
      </c>
      <c r="F31" s="51" t="s">
        <v>76</v>
      </c>
    </row>
    <row r="32" spans="1:6">
      <c r="A32" s="31" t="s">
        <v>52</v>
      </c>
      <c r="B32" s="162">
        <f>B33+B41</f>
        <v>16125838.121515656</v>
      </c>
      <c r="D32" s="33"/>
      <c r="E32" s="50">
        <f>B32-B33-B41</f>
        <v>0</v>
      </c>
      <c r="F32" s="51" t="s">
        <v>77</v>
      </c>
    </row>
    <row r="33" spans="1:6">
      <c r="A33" s="31" t="s">
        <v>40</v>
      </c>
      <c r="B33" s="162">
        <f>Transfers!D59</f>
        <v>751702.39603459695</v>
      </c>
      <c r="D33" s="33"/>
      <c r="E33" s="50">
        <f>B33-B40</f>
        <v>0</v>
      </c>
      <c r="F33" s="51" t="s">
        <v>78</v>
      </c>
    </row>
    <row r="34" spans="1:6">
      <c r="A34" s="96" t="s">
        <v>41</v>
      </c>
      <c r="B34" s="163" t="s">
        <v>14</v>
      </c>
      <c r="D34" s="33"/>
      <c r="E34" s="6"/>
      <c r="F34" s="51"/>
    </row>
    <row r="35" spans="1:6">
      <c r="A35" s="97" t="s">
        <v>50</v>
      </c>
      <c r="B35" s="163" t="s">
        <v>14</v>
      </c>
      <c r="D35" s="33"/>
      <c r="E35" s="6"/>
      <c r="F35" s="51"/>
    </row>
    <row r="36" spans="1:6">
      <c r="A36" s="97" t="s">
        <v>51</v>
      </c>
      <c r="B36" s="163" t="s">
        <v>14</v>
      </c>
      <c r="D36" s="33"/>
      <c r="E36" s="6"/>
      <c r="F36" s="51"/>
    </row>
    <row r="37" spans="1:6">
      <c r="A37" s="96" t="s">
        <v>42</v>
      </c>
      <c r="B37" s="163" t="s">
        <v>14</v>
      </c>
      <c r="D37" s="33"/>
      <c r="E37" s="6"/>
      <c r="F37" s="51"/>
    </row>
    <row r="38" spans="1:6">
      <c r="A38" s="97" t="s">
        <v>48</v>
      </c>
      <c r="B38" s="163" t="s">
        <v>14</v>
      </c>
      <c r="D38" s="33"/>
      <c r="E38" s="6"/>
      <c r="F38" s="51"/>
    </row>
    <row r="39" spans="1:6">
      <c r="A39" s="97" t="s">
        <v>49</v>
      </c>
      <c r="B39" s="163" t="s">
        <v>14</v>
      </c>
      <c r="D39" s="33"/>
      <c r="E39" s="6"/>
      <c r="F39" s="51"/>
    </row>
    <row r="40" spans="1:6">
      <c r="A40" s="96" t="s">
        <v>43</v>
      </c>
      <c r="B40" s="35">
        <f>Transfers!D60</f>
        <v>751702.39603459695</v>
      </c>
      <c r="D40" s="33"/>
      <c r="E40" s="6"/>
      <c r="F40" s="51"/>
    </row>
    <row r="41" spans="1:6">
      <c r="A41" s="31" t="s">
        <v>44</v>
      </c>
      <c r="B41" s="161">
        <f>'LC and RA'!E124</f>
        <v>15374135.725481059</v>
      </c>
      <c r="D41" s="33"/>
      <c r="E41" s="50">
        <f>B41-B42+B52</f>
        <v>0</v>
      </c>
      <c r="F41" s="51" t="s">
        <v>79</v>
      </c>
    </row>
    <row r="42" spans="1:6">
      <c r="A42" s="96" t="s">
        <v>46</v>
      </c>
      <c r="B42" s="162">
        <f>'LC and RA'!E125</f>
        <v>22871292.585654084</v>
      </c>
      <c r="D42" s="33"/>
      <c r="E42" s="50">
        <f>B42-B43-B47</f>
        <v>0</v>
      </c>
      <c r="F42" s="51" t="s">
        <v>80</v>
      </c>
    </row>
    <row r="43" spans="1:6">
      <c r="A43" s="97" t="s">
        <v>47</v>
      </c>
      <c r="B43" s="162">
        <f>'LC and RA'!E126</f>
        <v>30641440.27295408</v>
      </c>
      <c r="D43" s="33"/>
      <c r="E43" s="50">
        <f>B43-B44-B45-B46</f>
        <v>0</v>
      </c>
      <c r="F43" s="51" t="s">
        <v>81</v>
      </c>
    </row>
    <row r="44" spans="1:6">
      <c r="A44" s="98" t="s">
        <v>53</v>
      </c>
      <c r="B44" s="35">
        <f>'LC and RA'!E127</f>
        <v>27573444.243491985</v>
      </c>
      <c r="D44" s="33"/>
      <c r="E44" s="6"/>
      <c r="F44" s="51"/>
    </row>
    <row r="45" spans="1:6">
      <c r="A45" s="98" t="s">
        <v>54</v>
      </c>
      <c r="B45" s="35">
        <f>'LC and RA'!E128</f>
        <v>1439056.2686854601</v>
      </c>
      <c r="D45" s="33"/>
      <c r="E45" s="6"/>
      <c r="F45" s="51"/>
    </row>
    <row r="46" spans="1:6">
      <c r="A46" s="98" t="s">
        <v>55</v>
      </c>
      <c r="B46" s="35">
        <f>'LC and RA'!D71</f>
        <v>1628939.7607766357</v>
      </c>
      <c r="D46" s="33"/>
      <c r="E46" s="6"/>
      <c r="F46" s="51"/>
    </row>
    <row r="47" spans="1:6">
      <c r="A47" s="97" t="s">
        <v>56</v>
      </c>
      <c r="B47" s="162">
        <f>'LC and RA'!E130</f>
        <v>-7770147.6872999966</v>
      </c>
      <c r="D47" s="33"/>
      <c r="E47" s="50">
        <f>B47-B48+B49</f>
        <v>0</v>
      </c>
      <c r="F47" s="51" t="s">
        <v>82</v>
      </c>
    </row>
    <row r="48" spans="1:6">
      <c r="A48" s="97" t="s">
        <v>57</v>
      </c>
      <c r="B48" s="35">
        <f>'LC and RA'!E131</f>
        <v>35791284.381941102</v>
      </c>
      <c r="D48" s="33"/>
      <c r="E48" s="6"/>
      <c r="F48" s="51"/>
    </row>
    <row r="49" spans="1:6">
      <c r="A49" s="97" t="s">
        <v>58</v>
      </c>
      <c r="B49" s="135">
        <f>'LC and RA'!E132</f>
        <v>43561432.069241099</v>
      </c>
      <c r="D49" s="52"/>
      <c r="E49" s="53">
        <f>B49-B50-B51</f>
        <v>0</v>
      </c>
      <c r="F49" s="54" t="s">
        <v>83</v>
      </c>
    </row>
    <row r="50" spans="1:6">
      <c r="A50" s="45" t="s">
        <v>59</v>
      </c>
      <c r="B50" s="35">
        <f>'LC and RA'!E133</f>
        <v>2256612.82528</v>
      </c>
    </row>
    <row r="51" spans="1:6">
      <c r="A51" s="45" t="s">
        <v>60</v>
      </c>
      <c r="B51" s="162">
        <f>'LC and RA'!E134</f>
        <v>41304819.243961096</v>
      </c>
    </row>
    <row r="52" spans="1:6">
      <c r="A52" s="21" t="s">
        <v>61</v>
      </c>
      <c r="B52" s="128">
        <f>'LC and RA'!E135</f>
        <v>7497156.8601730242</v>
      </c>
    </row>
    <row r="53" spans="1:6">
      <c r="A53" t="s">
        <v>16</v>
      </c>
    </row>
    <row r="56" spans="1:6">
      <c r="A56" s="5" t="s">
        <v>373</v>
      </c>
      <c r="B56" s="128"/>
      <c r="C56" s="5"/>
      <c r="D56" s="5"/>
    </row>
    <row r="57" spans="1:6">
      <c r="A57" s="1"/>
      <c r="B57" s="122" t="s">
        <v>129</v>
      </c>
      <c r="C57" s="10" t="s">
        <v>122</v>
      </c>
      <c r="D57" s="10" t="s">
        <v>1</v>
      </c>
    </row>
    <row r="58" spans="1:6">
      <c r="A58" s="31" t="s">
        <v>13</v>
      </c>
      <c r="B58" s="164">
        <f t="shared" ref="B58:B65" si="0">B13</f>
        <v>1794667.0057006064</v>
      </c>
      <c r="C58" s="35"/>
      <c r="D58" s="35"/>
    </row>
    <row r="59" spans="1:6">
      <c r="A59" s="46" t="s">
        <v>25</v>
      </c>
      <c r="B59" s="164">
        <f t="shared" si="0"/>
        <v>156055.96899952739</v>
      </c>
      <c r="C59" s="35">
        <f>C60-C63</f>
        <v>-156055.9689995271</v>
      </c>
      <c r="D59" s="35">
        <f t="shared" ref="D59:D65" si="1">SUM(B59:C59)</f>
        <v>2.9103830456733704E-10</v>
      </c>
    </row>
    <row r="60" spans="1:6">
      <c r="A60" s="96" t="s">
        <v>28</v>
      </c>
      <c r="B60" s="35">
        <f t="shared" si="0"/>
        <v>17870512.7080319</v>
      </c>
      <c r="C60" s="35">
        <f>Transfers!J31</f>
        <v>96669.835648671171</v>
      </c>
      <c r="D60" s="35">
        <f t="shared" si="1"/>
        <v>17967182.543680571</v>
      </c>
    </row>
    <row r="61" spans="1:6">
      <c r="A61" s="97" t="s">
        <v>26</v>
      </c>
      <c r="B61" s="35">
        <f t="shared" si="0"/>
        <v>12405592.1518432</v>
      </c>
      <c r="C61" s="35"/>
      <c r="D61" s="35">
        <f t="shared" si="1"/>
        <v>12405592.1518432</v>
      </c>
    </row>
    <row r="62" spans="1:6">
      <c r="A62" s="97" t="s">
        <v>27</v>
      </c>
      <c r="B62" s="35">
        <f t="shared" si="0"/>
        <v>5464920.5561887026</v>
      </c>
      <c r="C62" s="35">
        <f>Transfers!J31</f>
        <v>96669.835648671171</v>
      </c>
      <c r="D62" s="35">
        <f t="shared" si="1"/>
        <v>5561590.3918373734</v>
      </c>
    </row>
    <row r="63" spans="1:6">
      <c r="A63" s="96" t="s">
        <v>29</v>
      </c>
      <c r="B63" s="35">
        <f t="shared" si="0"/>
        <v>17714456.739032373</v>
      </c>
      <c r="C63" s="35">
        <f>Transfers!K31</f>
        <v>252725.80464819827</v>
      </c>
      <c r="D63" s="35">
        <f t="shared" si="1"/>
        <v>17967182.543680571</v>
      </c>
    </row>
    <row r="64" spans="1:6">
      <c r="A64" s="97" t="s">
        <v>30</v>
      </c>
      <c r="B64" s="35">
        <f t="shared" si="0"/>
        <v>16075845.702331306</v>
      </c>
      <c r="C64" s="35">
        <f>Transfers!K31</f>
        <v>252725.80464819827</v>
      </c>
      <c r="D64" s="35">
        <f t="shared" si="1"/>
        <v>16328571.506979505</v>
      </c>
    </row>
    <row r="65" spans="1:4">
      <c r="A65" s="44" t="s">
        <v>31</v>
      </c>
      <c r="B65" s="35">
        <f t="shared" si="0"/>
        <v>1638611.0367010664</v>
      </c>
      <c r="C65" s="35"/>
      <c r="D65" s="35">
        <f t="shared" si="1"/>
        <v>1638611.0367010664</v>
      </c>
    </row>
    <row r="66" spans="1:4">
      <c r="A66" s="31" t="s">
        <v>45</v>
      </c>
      <c r="B66" s="164">
        <f t="shared" ref="B66:B72" si="2">B22</f>
        <v>1638611.036701079</v>
      </c>
      <c r="C66" s="35"/>
      <c r="D66" s="35"/>
    </row>
    <row r="67" spans="1:4">
      <c r="A67" s="96" t="s">
        <v>33</v>
      </c>
      <c r="B67" s="35">
        <f t="shared" si="2"/>
        <v>1296466.6872999999</v>
      </c>
      <c r="C67" s="35"/>
      <c r="D67" s="35"/>
    </row>
    <row r="68" spans="1:4">
      <c r="A68" s="96" t="s">
        <v>38</v>
      </c>
      <c r="B68" s="35">
        <f t="shared" si="2"/>
        <v>0</v>
      </c>
      <c r="C68" s="35"/>
      <c r="D68" s="35"/>
    </row>
    <row r="69" spans="1:4">
      <c r="A69" s="97" t="s">
        <v>34</v>
      </c>
      <c r="B69" s="35">
        <f t="shared" si="2"/>
        <v>1296466.6872999999</v>
      </c>
      <c r="C69" s="35"/>
      <c r="D69" s="35"/>
    </row>
    <row r="70" spans="1:4">
      <c r="A70" s="98" t="s">
        <v>35</v>
      </c>
      <c r="B70" s="35">
        <f t="shared" si="2"/>
        <v>1849686.6872999999</v>
      </c>
      <c r="C70" s="35"/>
      <c r="D70" s="35"/>
    </row>
    <row r="71" spans="1:4">
      <c r="A71" s="98" t="s">
        <v>36</v>
      </c>
      <c r="B71" s="35">
        <f t="shared" si="2"/>
        <v>553220</v>
      </c>
      <c r="C71" s="35"/>
      <c r="D71" s="35"/>
    </row>
    <row r="72" spans="1:4">
      <c r="A72" s="21" t="s">
        <v>37</v>
      </c>
      <c r="B72" s="128">
        <f t="shared" si="2"/>
        <v>-342144.349401079</v>
      </c>
      <c r="C72" s="128"/>
      <c r="D72" s="128"/>
    </row>
    <row r="73" spans="1:4">
      <c r="A73" t="s">
        <v>130</v>
      </c>
    </row>
  </sheetData>
  <mergeCells count="2">
    <mergeCell ref="A3:B3"/>
    <mergeCell ref="A12:B12"/>
  </mergeCells>
  <conditionalFormatting sqref="E4:E5 E49 E8 E13:E15 E20:E23 E18 E25 E30:E33 E41:E43 E47">
    <cfRule type="cellIs" dxfId="12" priority="24" operator="between">
      <formula>-0.01</formula>
      <formula>0.01</formula>
    </cfRule>
  </conditionalFormatting>
  <conditionalFormatting sqref="D4">
    <cfRule type="expression" dxfId="11" priority="12">
      <formula>ABS(E4)&gt;0.01</formula>
    </cfRule>
  </conditionalFormatting>
  <conditionalFormatting sqref="D7">
    <cfRule type="expression" dxfId="10" priority="11">
      <formula>ABS(E7)&gt;0.01</formula>
    </cfRule>
  </conditionalFormatting>
  <conditionalFormatting sqref="D5">
    <cfRule type="expression" dxfId="9" priority="10">
      <formula>ABS(E5)&gt;0.01</formula>
    </cfRule>
  </conditionalFormatting>
  <conditionalFormatting sqref="D8">
    <cfRule type="expression" dxfId="8" priority="9">
      <formula>ABS(E8)&gt;0.01</formula>
    </cfRule>
  </conditionalFormatting>
  <conditionalFormatting sqref="D13:D15">
    <cfRule type="expression" dxfId="7" priority="8">
      <formula>ABS(E13)&gt;0.01</formula>
    </cfRule>
  </conditionalFormatting>
  <conditionalFormatting sqref="D18">
    <cfRule type="expression" dxfId="6" priority="7">
      <formula>ABS(E18)&gt;0.01</formula>
    </cfRule>
  </conditionalFormatting>
  <conditionalFormatting sqref="D20:D23">
    <cfRule type="expression" dxfId="5" priority="6">
      <formula>ABS(E20)&gt;0.01</formula>
    </cfRule>
  </conditionalFormatting>
  <conditionalFormatting sqref="D49">
    <cfRule type="expression" dxfId="4" priority="1">
      <formula>ABS(E49)&gt;0.01</formula>
    </cfRule>
  </conditionalFormatting>
  <conditionalFormatting sqref="D25">
    <cfRule type="expression" dxfId="3" priority="5">
      <formula>ABS(E25)&gt;0.01</formula>
    </cfRule>
  </conditionalFormatting>
  <conditionalFormatting sqref="D30:D33">
    <cfRule type="expression" dxfId="2" priority="4">
      <formula>ABS(E30)&gt;0.01</formula>
    </cfRule>
  </conditionalFormatting>
  <conditionalFormatting sqref="D41:D43">
    <cfRule type="expression" dxfId="1" priority="3">
      <formula>ABS(E41)&gt;0.01</formula>
    </cfRule>
  </conditionalFormatting>
  <conditionalFormatting sqref="D47">
    <cfRule type="expression" dxfId="0" priority="2">
      <formula>ABS(E47)&gt;0.01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V135"/>
  <sheetViews>
    <sheetView topLeftCell="A94" workbookViewId="0">
      <selection activeCell="D2" sqref="D2"/>
    </sheetView>
  </sheetViews>
  <sheetFormatPr defaultColWidth="9.140625" defaultRowHeight="15"/>
  <cols>
    <col min="1" max="1" width="44.42578125" customWidth="1"/>
    <col min="2" max="2" width="2.7109375" customWidth="1"/>
    <col min="3" max="3" width="80.7109375" bestFit="1" customWidth="1"/>
    <col min="4" max="4" width="26.7109375" style="35" customWidth="1"/>
    <col min="5" max="5" width="10.5703125" style="35" customWidth="1"/>
    <col min="6" max="6" width="24.28515625" style="35" customWidth="1"/>
    <col min="7" max="7" width="12" style="35" customWidth="1"/>
    <col min="8" max="8" width="12" style="35" bestFit="1" customWidth="1"/>
    <col min="9" max="9" width="11.140625" style="35" customWidth="1"/>
    <col min="10" max="10" width="12.7109375" style="35" customWidth="1"/>
    <col min="11" max="11" width="13" style="35" customWidth="1"/>
    <col min="12" max="12" width="12" style="35" bestFit="1" customWidth="1"/>
    <col min="13" max="13" width="8.85546875" style="35" customWidth="1"/>
    <col min="14" max="14" width="9.140625" style="35"/>
    <col min="15" max="15" width="39.5703125" style="35" customWidth="1"/>
    <col min="17" max="17" width="9.7109375" customWidth="1"/>
    <col min="18" max="18" width="15" customWidth="1"/>
    <col min="19" max="19" width="10.28515625" customWidth="1"/>
    <col min="20" max="20" width="9.42578125" customWidth="1"/>
  </cols>
  <sheetData>
    <row r="1" spans="1:13" ht="21">
      <c r="A1" s="47" t="s">
        <v>271</v>
      </c>
    </row>
    <row r="2" spans="1:13" ht="21">
      <c r="A2" s="47" t="s">
        <v>272</v>
      </c>
    </row>
    <row r="4" spans="1:13">
      <c r="A4" s="182" t="s">
        <v>358</v>
      </c>
      <c r="C4" s="168" t="s">
        <v>378</v>
      </c>
      <c r="D4" s="166"/>
      <c r="E4" s="166"/>
      <c r="F4" s="166"/>
      <c r="G4" s="166"/>
      <c r="H4" s="166"/>
      <c r="I4" s="166"/>
      <c r="J4" s="166"/>
      <c r="K4" s="166"/>
      <c r="L4" s="166"/>
      <c r="M4" s="166"/>
    </row>
    <row r="5" spans="1:13">
      <c r="A5" s="183"/>
      <c r="D5" s="169" t="s">
        <v>135</v>
      </c>
      <c r="E5" s="169"/>
      <c r="F5" s="169" t="s">
        <v>121</v>
      </c>
      <c r="G5" s="169"/>
      <c r="H5" s="169" t="s">
        <v>202</v>
      </c>
      <c r="I5" s="169"/>
      <c r="J5" s="169" t="s">
        <v>0</v>
      </c>
      <c r="K5" s="169"/>
      <c r="L5" s="169" t="s">
        <v>1</v>
      </c>
      <c r="M5" s="169"/>
    </row>
    <row r="6" spans="1:13" ht="15" customHeight="1">
      <c r="A6" s="183"/>
      <c r="D6" s="122" t="s">
        <v>134</v>
      </c>
      <c r="E6" s="122" t="s">
        <v>119</v>
      </c>
      <c r="F6" s="122" t="s">
        <v>134</v>
      </c>
      <c r="G6" s="122" t="s">
        <v>119</v>
      </c>
      <c r="H6" s="122" t="s">
        <v>134</v>
      </c>
      <c r="I6" s="122" t="s">
        <v>119</v>
      </c>
      <c r="J6" s="122" t="s">
        <v>134</v>
      </c>
      <c r="K6" s="122" t="s">
        <v>119</v>
      </c>
      <c r="L6" s="122" t="s">
        <v>134</v>
      </c>
      <c r="M6" s="122" t="s">
        <v>119</v>
      </c>
    </row>
    <row r="7" spans="1:13">
      <c r="A7" s="183"/>
      <c r="C7" t="s">
        <v>187</v>
      </c>
      <c r="D7" s="118">
        <v>38182839.539557636</v>
      </c>
      <c r="E7" s="118"/>
      <c r="F7" s="118">
        <v>1018387</v>
      </c>
      <c r="G7" s="118"/>
      <c r="H7" s="35">
        <f>D7+F7</f>
        <v>39201226.539557636</v>
      </c>
      <c r="L7" s="35">
        <f t="shared" ref="L7:L18" si="0">H7+J7</f>
        <v>39201226.539557636</v>
      </c>
    </row>
    <row r="8" spans="1:13" ht="28.5" customHeight="1">
      <c r="A8" s="183"/>
      <c r="C8" t="s">
        <v>188</v>
      </c>
      <c r="D8" s="118">
        <v>33925857.376127884</v>
      </c>
      <c r="E8" s="118"/>
      <c r="F8" s="118"/>
      <c r="G8" s="118"/>
      <c r="H8" s="35">
        <f t="shared" ref="H8:H18" si="1">D8+F8</f>
        <v>33925857.376127884</v>
      </c>
      <c r="L8" s="35">
        <f t="shared" si="0"/>
        <v>33925857.376127884</v>
      </c>
    </row>
    <row r="9" spans="1:13">
      <c r="A9" s="183"/>
      <c r="C9" t="s">
        <v>189</v>
      </c>
      <c r="D9" s="118">
        <v>4256982.1634297501</v>
      </c>
      <c r="E9" s="118"/>
      <c r="F9" s="118"/>
      <c r="G9" s="118"/>
      <c r="H9" s="35">
        <f t="shared" si="1"/>
        <v>4256982.1634297501</v>
      </c>
      <c r="L9" s="35">
        <f t="shared" si="0"/>
        <v>4256982.1634297501</v>
      </c>
    </row>
    <row r="10" spans="1:13">
      <c r="A10" s="183"/>
      <c r="C10" t="s">
        <v>190</v>
      </c>
      <c r="D10" s="118">
        <v>4731620.7341683097</v>
      </c>
      <c r="E10" s="118"/>
      <c r="F10" s="118"/>
      <c r="G10" s="118"/>
      <c r="H10" s="35">
        <f t="shared" si="1"/>
        <v>4731620.7341683097</v>
      </c>
      <c r="L10" s="35">
        <f t="shared" si="0"/>
        <v>4731620.7341683097</v>
      </c>
    </row>
    <row r="11" spans="1:13">
      <c r="A11" s="183"/>
      <c r="C11" t="s">
        <v>191</v>
      </c>
      <c r="D11" s="118">
        <v>27899722.437660459</v>
      </c>
      <c r="E11" s="118"/>
      <c r="F11" s="118">
        <v>0</v>
      </c>
      <c r="G11" s="118"/>
      <c r="H11" s="35">
        <f t="shared" si="1"/>
        <v>27899722.437660459</v>
      </c>
    </row>
    <row r="12" spans="1:13">
      <c r="A12" s="183"/>
      <c r="C12" s="104" t="s">
        <v>192</v>
      </c>
      <c r="D12" s="118">
        <v>26460666.168974996</v>
      </c>
      <c r="E12" s="118"/>
      <c r="F12" s="118"/>
      <c r="G12" s="118"/>
      <c r="H12" s="35">
        <f>D12</f>
        <v>26460666.168974996</v>
      </c>
    </row>
    <row r="13" spans="1:13">
      <c r="A13" s="183"/>
      <c r="C13" s="104" t="s">
        <v>193</v>
      </c>
      <c r="D13" s="118">
        <v>1439056.2686854601</v>
      </c>
      <c r="E13" s="118"/>
      <c r="F13" s="118"/>
      <c r="G13" s="118"/>
      <c r="H13" s="35">
        <f>D14</f>
        <v>4731620.7341683097</v>
      </c>
    </row>
    <row r="14" spans="1:13">
      <c r="A14" s="183"/>
      <c r="C14" t="s">
        <v>194</v>
      </c>
      <c r="D14" s="118">
        <v>4731620.7341683097</v>
      </c>
      <c r="E14" s="118"/>
      <c r="F14" s="118"/>
      <c r="G14" s="118"/>
      <c r="H14" s="35">
        <f t="shared" si="1"/>
        <v>4731620.7341683097</v>
      </c>
    </row>
    <row r="15" spans="1:13">
      <c r="A15" s="183"/>
      <c r="C15" t="s">
        <v>195</v>
      </c>
      <c r="D15" s="118">
        <v>36584488.700000003</v>
      </c>
      <c r="E15" s="118"/>
      <c r="F15" s="118"/>
      <c r="G15" s="118"/>
      <c r="H15" s="35">
        <f t="shared" si="1"/>
        <v>36584488.700000003</v>
      </c>
      <c r="J15" s="118">
        <v>3134</v>
      </c>
      <c r="K15" s="118">
        <v>2462</v>
      </c>
      <c r="L15" s="35">
        <f t="shared" si="0"/>
        <v>36587622.700000003</v>
      </c>
      <c r="M15" s="35">
        <f>I15+K15</f>
        <v>2462</v>
      </c>
    </row>
    <row r="16" spans="1:13">
      <c r="A16" s="183"/>
      <c r="C16" t="s">
        <v>196</v>
      </c>
      <c r="D16" s="118"/>
      <c r="E16" s="118"/>
      <c r="F16" s="118">
        <v>10052647.557980129</v>
      </c>
      <c r="G16" s="118"/>
      <c r="H16" s="35">
        <f t="shared" si="1"/>
        <v>10052647.557980129</v>
      </c>
      <c r="L16" s="35">
        <f t="shared" si="0"/>
        <v>10052647.557980129</v>
      </c>
    </row>
    <row r="17" spans="1:22">
      <c r="A17" s="183"/>
      <c r="C17" t="s">
        <v>197</v>
      </c>
      <c r="D17" s="118"/>
      <c r="E17" s="118"/>
      <c r="F17" s="118">
        <v>-351128.25847016601</v>
      </c>
      <c r="G17" s="118"/>
      <c r="H17" s="35">
        <f t="shared" si="1"/>
        <v>-351128.25847016601</v>
      </c>
      <c r="L17" s="35">
        <f t="shared" si="0"/>
        <v>-351128.25847016601</v>
      </c>
    </row>
    <row r="18" spans="1:22" ht="15.75" thickBot="1">
      <c r="A18" s="183"/>
      <c r="C18" s="6" t="s">
        <v>198</v>
      </c>
      <c r="D18" s="119">
        <v>35791284.381941102</v>
      </c>
      <c r="E18" s="119">
        <v>43561432.069241099</v>
      </c>
      <c r="F18" s="119">
        <v>1849686.6872999999</v>
      </c>
      <c r="G18" s="119">
        <v>553220</v>
      </c>
      <c r="H18" s="120">
        <f t="shared" si="1"/>
        <v>37640971.069241099</v>
      </c>
      <c r="I18" s="120">
        <f>E18+G18</f>
        <v>44114652.069241099</v>
      </c>
      <c r="J18" s="119">
        <v>9467179</v>
      </c>
      <c r="K18" s="119">
        <v>2993498</v>
      </c>
      <c r="L18" s="120">
        <f t="shared" si="0"/>
        <v>47108150.069241099</v>
      </c>
      <c r="M18" s="120">
        <f>I18+K18</f>
        <v>47108150.069241099</v>
      </c>
    </row>
    <row r="19" spans="1:22" ht="16.5" thickTop="1" thickBot="1">
      <c r="A19" s="183"/>
      <c r="C19" s="4" t="s">
        <v>84</v>
      </c>
      <c r="D19" s="121">
        <f>SUM(D11,D14,D15,D16,D17,D18)-E18</f>
        <v>61445684.184528776</v>
      </c>
      <c r="E19" s="121"/>
      <c r="F19" s="121">
        <f>SUM(F11,F14,F15,F16,F17,F18)-G18</f>
        <v>10997985.986809963</v>
      </c>
      <c r="G19" s="121"/>
      <c r="H19" s="121">
        <f>SUM(H11,H14,H15,H16,H17,H18)-I18</f>
        <v>72443670.171338737</v>
      </c>
      <c r="I19" s="121"/>
      <c r="J19" s="121"/>
      <c r="K19" s="121"/>
      <c r="L19" s="121"/>
      <c r="M19" s="121"/>
    </row>
    <row r="20" spans="1:22" ht="15.75" thickTop="1">
      <c r="A20" s="184"/>
      <c r="C20" s="69" t="s">
        <v>307</v>
      </c>
      <c r="D20" s="123">
        <v>2256612.82528</v>
      </c>
      <c r="E20" s="124"/>
      <c r="F20" s="124"/>
      <c r="G20" s="124"/>
      <c r="H20" s="124"/>
      <c r="I20" s="124"/>
      <c r="J20" s="124"/>
      <c r="K20" s="124"/>
      <c r="L20" s="124"/>
      <c r="M20" s="124"/>
      <c r="V20" s="7"/>
    </row>
    <row r="21" spans="1:22">
      <c r="C21" s="17"/>
      <c r="D21" s="125"/>
      <c r="E21" s="125"/>
      <c r="F21" s="125"/>
      <c r="G21" s="125"/>
      <c r="H21" s="125"/>
      <c r="I21" s="125"/>
      <c r="J21" s="125"/>
      <c r="K21" s="125"/>
      <c r="L21" s="125"/>
      <c r="M21" s="125"/>
    </row>
    <row r="22" spans="1:22" ht="15" customHeight="1">
      <c r="A22" s="182" t="s">
        <v>275</v>
      </c>
      <c r="C22" s="168" t="s">
        <v>204</v>
      </c>
      <c r="D22" s="168"/>
      <c r="E22" s="168"/>
      <c r="F22" s="168"/>
      <c r="G22" s="125"/>
      <c r="H22" s="125"/>
      <c r="I22" s="125"/>
      <c r="J22" s="125"/>
      <c r="K22" s="125"/>
      <c r="L22" s="125"/>
      <c r="M22" s="125"/>
      <c r="O22" s="126"/>
    </row>
    <row r="23" spans="1:22">
      <c r="A23" s="183"/>
      <c r="C23" s="176" t="s">
        <v>3</v>
      </c>
      <c r="D23" s="175" t="s">
        <v>1</v>
      </c>
      <c r="E23" s="173" t="s">
        <v>230</v>
      </c>
      <c r="F23" s="173" t="s">
        <v>278</v>
      </c>
      <c r="G23" s="125"/>
      <c r="H23" s="125"/>
      <c r="I23" s="125"/>
      <c r="J23" s="125"/>
      <c r="K23" s="125"/>
      <c r="L23" s="125"/>
      <c r="M23" s="125"/>
      <c r="O23" s="126"/>
    </row>
    <row r="24" spans="1:22">
      <c r="A24" s="183"/>
      <c r="C24" s="168"/>
      <c r="D24" s="169"/>
      <c r="E24" s="174"/>
      <c r="F24" s="174"/>
      <c r="G24" s="125"/>
      <c r="H24" s="125"/>
      <c r="I24" s="125"/>
      <c r="J24" s="125"/>
      <c r="K24" s="125"/>
      <c r="L24" s="125"/>
      <c r="M24" s="125"/>
      <c r="O24" s="126"/>
    </row>
    <row r="25" spans="1:22">
      <c r="A25" s="183"/>
      <c r="C25" s="1" t="s">
        <v>190</v>
      </c>
      <c r="D25" s="127">
        <f>D10</f>
        <v>4731620.7341683097</v>
      </c>
      <c r="E25" s="127">
        <f>(2/3)*D25</f>
        <v>3154413.8227788731</v>
      </c>
      <c r="F25" s="127">
        <f>D25-E25</f>
        <v>1577206.9113894366</v>
      </c>
      <c r="G25" s="125"/>
      <c r="H25" s="125"/>
      <c r="I25" s="125"/>
      <c r="J25" s="125"/>
      <c r="K25" s="125"/>
      <c r="L25" s="125"/>
      <c r="M25" s="125"/>
      <c r="O25" s="126"/>
    </row>
    <row r="26" spans="1:22">
      <c r="A26" s="184"/>
      <c r="C26" s="177" t="s">
        <v>273</v>
      </c>
      <c r="D26" s="177"/>
      <c r="E26" s="177"/>
      <c r="F26" s="177"/>
      <c r="G26" s="125"/>
      <c r="H26" s="125"/>
      <c r="I26" s="125"/>
      <c r="J26" s="125"/>
      <c r="K26" s="125"/>
      <c r="L26" s="125"/>
      <c r="M26" s="125"/>
      <c r="O26" s="126"/>
    </row>
    <row r="27" spans="1:22">
      <c r="C27" s="17"/>
      <c r="D27" s="125"/>
      <c r="E27" s="125"/>
      <c r="F27" s="125"/>
      <c r="G27" s="125"/>
      <c r="H27" s="125"/>
      <c r="I27" s="125"/>
      <c r="J27" s="125"/>
      <c r="K27" s="125"/>
      <c r="L27" s="125"/>
      <c r="M27" s="125"/>
      <c r="O27" s="126"/>
    </row>
    <row r="28" spans="1:22" ht="15" customHeight="1">
      <c r="A28" s="182" t="s">
        <v>276</v>
      </c>
      <c r="C28" s="168" t="s">
        <v>209</v>
      </c>
      <c r="D28" s="168"/>
      <c r="E28" s="168"/>
      <c r="F28" s="168"/>
      <c r="G28" s="168"/>
      <c r="H28" s="168"/>
      <c r="I28" s="125"/>
      <c r="J28" s="125"/>
      <c r="K28" s="125"/>
      <c r="L28" s="125"/>
      <c r="M28" s="125"/>
      <c r="O28" s="126"/>
    </row>
    <row r="29" spans="1:22">
      <c r="A29" s="183"/>
      <c r="C29" s="180"/>
      <c r="D29" s="172" t="s">
        <v>1</v>
      </c>
      <c r="E29" s="178" t="s">
        <v>195</v>
      </c>
      <c r="F29" s="178" t="s">
        <v>231</v>
      </c>
      <c r="G29" s="178" t="s">
        <v>205</v>
      </c>
      <c r="H29" s="178" t="s">
        <v>214</v>
      </c>
      <c r="I29" s="125"/>
      <c r="J29" s="125"/>
      <c r="K29" s="125"/>
      <c r="L29" s="125"/>
      <c r="M29" s="125"/>
      <c r="O29" s="126"/>
    </row>
    <row r="30" spans="1:22" ht="28.5" customHeight="1">
      <c r="A30" s="183"/>
      <c r="C30" s="181"/>
      <c r="D30" s="169"/>
      <c r="E30" s="174"/>
      <c r="F30" s="174"/>
      <c r="G30" s="174"/>
      <c r="H30" s="174"/>
      <c r="I30" s="125"/>
      <c r="J30" s="125"/>
      <c r="K30" s="125"/>
      <c r="L30" s="125"/>
      <c r="M30" s="125"/>
      <c r="O30" s="126"/>
    </row>
    <row r="31" spans="1:22">
      <c r="A31" s="183"/>
      <c r="C31" t="s">
        <v>210</v>
      </c>
      <c r="D31" s="118">
        <v>7468739.2051145397</v>
      </c>
      <c r="H31" s="35">
        <f>D31</f>
        <v>7468739.2051145397</v>
      </c>
      <c r="I31" s="125"/>
      <c r="J31" s="125"/>
      <c r="K31" s="125"/>
      <c r="O31" s="126"/>
    </row>
    <row r="32" spans="1:22">
      <c r="A32" s="183"/>
      <c r="C32" t="s">
        <v>211</v>
      </c>
      <c r="D32" s="118">
        <v>0</v>
      </c>
      <c r="H32" s="35">
        <f>D32</f>
        <v>0</v>
      </c>
      <c r="I32" s="125"/>
      <c r="J32" s="125"/>
      <c r="K32" s="125"/>
      <c r="O32" s="126"/>
    </row>
    <row r="33" spans="1:15">
      <c r="A33" s="183"/>
      <c r="D33" s="118"/>
      <c r="I33" s="125"/>
      <c r="J33" s="35" t="s">
        <v>308</v>
      </c>
      <c r="O33" s="126"/>
    </row>
    <row r="34" spans="1:15">
      <c r="A34" s="183"/>
      <c r="C34" t="s">
        <v>212</v>
      </c>
      <c r="D34" s="118">
        <v>2583908.3528655898</v>
      </c>
      <c r="E34" s="35">
        <f>D34*J$35</f>
        <v>1189084.4741669334</v>
      </c>
      <c r="F34" s="35">
        <f>E34*K$35</f>
        <v>47181.309315215818</v>
      </c>
      <c r="G34" s="35">
        <f>D34-E34-F34</f>
        <v>1347642.5693834405</v>
      </c>
      <c r="I34" s="125"/>
      <c r="J34" s="128" t="s">
        <v>309</v>
      </c>
      <c r="K34" s="128" t="s">
        <v>310</v>
      </c>
      <c r="O34" s="126"/>
    </row>
    <row r="35" spans="1:15">
      <c r="A35" s="183"/>
      <c r="C35" s="5" t="s">
        <v>213</v>
      </c>
      <c r="D35" s="129">
        <v>-351128.25847016601</v>
      </c>
      <c r="E35" s="35">
        <f>D35*J$35</f>
        <v>-161585.12747757163</v>
      </c>
      <c r="F35" s="35">
        <f>E35*K$35</f>
        <v>-6411.4855133392266</v>
      </c>
      <c r="G35" s="35">
        <f>D35-E35-F35</f>
        <v>-183131.64547925515</v>
      </c>
      <c r="H35" s="128"/>
      <c r="I35" s="125"/>
      <c r="J35" s="35">
        <f>(D15)/(D15+D7+D10)</f>
        <v>0.4601883316984608</v>
      </c>
      <c r="K35" s="35">
        <f>E25/(D15+D7+D10)</f>
        <v>3.9678685863147614E-2</v>
      </c>
      <c r="L35" s="125"/>
      <c r="M35" s="125"/>
      <c r="O35" s="126"/>
    </row>
    <row r="36" spans="1:15">
      <c r="A36" s="183"/>
      <c r="C36" s="8" t="s">
        <v>1</v>
      </c>
      <c r="D36" s="130">
        <f>SUM(D31:D35)</f>
        <v>9701519.299509963</v>
      </c>
      <c r="E36" s="130">
        <f>SUM(E31:E35)</f>
        <v>1027499.3466893618</v>
      </c>
      <c r="F36" s="130">
        <f>SUM(F31:F35)</f>
        <v>40769.823801876591</v>
      </c>
      <c r="G36" s="130">
        <f>SUM(G31:G35)</f>
        <v>1164510.9239041854</v>
      </c>
      <c r="H36" s="130">
        <f>SUM(H31:H35)</f>
        <v>7468739.2051145397</v>
      </c>
      <c r="I36" s="125"/>
      <c r="J36" s="125"/>
      <c r="K36" s="125"/>
      <c r="L36" s="125"/>
      <c r="M36" s="125"/>
      <c r="O36" s="126"/>
    </row>
    <row r="37" spans="1:15">
      <c r="A37" s="184"/>
      <c r="C37" s="3" t="s">
        <v>274</v>
      </c>
      <c r="I37" s="125"/>
      <c r="J37" s="125"/>
      <c r="K37" s="125"/>
      <c r="L37" s="125"/>
      <c r="M37" s="125"/>
      <c r="O37" s="126"/>
    </row>
    <row r="38" spans="1:15">
      <c r="C38" s="17"/>
      <c r="D38" s="125"/>
      <c r="E38" s="125"/>
      <c r="F38" s="125"/>
      <c r="G38" s="125"/>
      <c r="H38" s="125"/>
      <c r="I38" s="125"/>
      <c r="J38" s="125"/>
      <c r="K38" s="125"/>
      <c r="L38" s="125"/>
      <c r="M38" s="125"/>
      <c r="O38" s="126"/>
    </row>
    <row r="39" spans="1:15">
      <c r="A39" s="182" t="s">
        <v>277</v>
      </c>
      <c r="C39" s="168" t="s">
        <v>217</v>
      </c>
      <c r="D39" s="168"/>
      <c r="E39" s="168"/>
      <c r="G39" s="125"/>
      <c r="H39" s="125"/>
      <c r="I39" s="125"/>
      <c r="J39" s="125"/>
      <c r="K39" s="125"/>
      <c r="L39" s="125"/>
      <c r="M39" s="125"/>
      <c r="O39" s="126"/>
    </row>
    <row r="40" spans="1:15">
      <c r="A40" s="183"/>
      <c r="C40" s="18"/>
      <c r="D40" s="122" t="s">
        <v>135</v>
      </c>
      <c r="E40" s="122" t="s">
        <v>137</v>
      </c>
      <c r="G40" s="125"/>
      <c r="H40" s="125"/>
      <c r="I40" s="125"/>
      <c r="J40" s="125"/>
      <c r="K40" s="125"/>
      <c r="L40" s="125"/>
      <c r="M40" s="125"/>
      <c r="O40" s="126"/>
    </row>
    <row r="41" spans="1:15" ht="15" customHeight="1">
      <c r="A41" s="183" t="s">
        <v>279</v>
      </c>
      <c r="C41" t="s">
        <v>218</v>
      </c>
      <c r="D41" s="35">
        <f>D8</f>
        <v>33925857.376127884</v>
      </c>
      <c r="E41" s="35">
        <f>F7</f>
        <v>1018387</v>
      </c>
      <c r="G41" s="125"/>
      <c r="H41" s="125"/>
      <c r="I41" s="125"/>
      <c r="J41" s="125"/>
      <c r="K41" s="125"/>
      <c r="L41" s="125"/>
      <c r="M41" s="125"/>
      <c r="O41" s="126"/>
    </row>
    <row r="42" spans="1:15">
      <c r="A42" s="183"/>
      <c r="C42" t="s">
        <v>189</v>
      </c>
      <c r="D42" s="35">
        <f>D9</f>
        <v>4256982.1634297501</v>
      </c>
      <c r="G42" s="125"/>
      <c r="H42" s="125"/>
      <c r="I42" s="125"/>
      <c r="J42" s="125"/>
      <c r="K42" s="125"/>
      <c r="L42" s="125"/>
      <c r="M42" s="125"/>
      <c r="O42" s="126"/>
    </row>
    <row r="43" spans="1:15">
      <c r="A43" s="183"/>
      <c r="C43" t="s">
        <v>278</v>
      </c>
      <c r="D43" s="35">
        <f>F25</f>
        <v>1577206.9113894366</v>
      </c>
      <c r="G43" s="125"/>
      <c r="H43" s="125"/>
      <c r="I43" s="125"/>
      <c r="J43" s="125"/>
      <c r="K43" s="125"/>
      <c r="L43" s="125"/>
      <c r="M43" s="125"/>
      <c r="O43" s="126"/>
    </row>
    <row r="44" spans="1:15">
      <c r="A44" s="183"/>
      <c r="C44" t="s">
        <v>221</v>
      </c>
      <c r="D44" s="128">
        <f>G36</f>
        <v>1164510.9239041854</v>
      </c>
      <c r="E44" s="128"/>
      <c r="G44" s="125"/>
      <c r="H44" s="125"/>
      <c r="I44" s="125"/>
      <c r="J44" s="125"/>
      <c r="K44" s="125"/>
      <c r="L44" s="125"/>
      <c r="M44" s="125"/>
      <c r="O44" s="126"/>
    </row>
    <row r="45" spans="1:15">
      <c r="A45" s="183" t="s">
        <v>280</v>
      </c>
      <c r="C45" t="s">
        <v>206</v>
      </c>
      <c r="D45" s="120">
        <f>SUM(D41:D44)</f>
        <v>40924557.374851264</v>
      </c>
      <c r="E45" s="120">
        <f>SUM(E41:E44)</f>
        <v>1018387</v>
      </c>
      <c r="G45" s="125"/>
      <c r="H45" s="125"/>
      <c r="I45" s="125"/>
      <c r="J45" s="125"/>
      <c r="K45" s="125"/>
      <c r="L45" s="125"/>
      <c r="M45" s="125"/>
      <c r="O45" s="126"/>
    </row>
    <row r="46" spans="1:15" ht="15" customHeight="1">
      <c r="A46" s="183"/>
      <c r="C46" s="104" t="s">
        <v>222</v>
      </c>
      <c r="D46" s="35">
        <f>(1+$D$44/($D$41+$D$43))*D41</f>
        <v>35038635.450644873</v>
      </c>
      <c r="G46" s="125"/>
      <c r="H46" s="125"/>
      <c r="I46" s="125"/>
      <c r="J46" s="125"/>
      <c r="K46" s="125"/>
      <c r="L46" s="125"/>
      <c r="M46" s="125"/>
      <c r="O46" s="126"/>
    </row>
    <row r="47" spans="1:15">
      <c r="A47" s="183"/>
      <c r="C47" s="104" t="s">
        <v>359</v>
      </c>
      <c r="D47" s="35">
        <f>D42</f>
        <v>4256982.1634297501</v>
      </c>
      <c r="F47" s="125"/>
      <c r="G47" s="125"/>
      <c r="H47" s="125"/>
      <c r="I47" s="125"/>
      <c r="J47" s="125"/>
      <c r="K47" s="125"/>
      <c r="L47" s="125"/>
      <c r="N47" s="126"/>
    </row>
    <row r="48" spans="1:15">
      <c r="A48" s="183"/>
      <c r="C48" s="104" t="s">
        <v>360</v>
      </c>
      <c r="D48" s="35">
        <f>(1+$D$44/($D$41+$D$43))*D43</f>
        <v>1628939.7607766357</v>
      </c>
      <c r="F48" s="125"/>
      <c r="G48" s="125"/>
      <c r="H48" s="125"/>
      <c r="I48" s="125"/>
      <c r="J48" s="125"/>
      <c r="K48" s="125"/>
      <c r="L48" s="125"/>
      <c r="N48" s="126"/>
    </row>
    <row r="49" spans="1:15">
      <c r="A49" s="183" t="s">
        <v>281</v>
      </c>
      <c r="C49" s="107" t="s">
        <v>361</v>
      </c>
      <c r="D49" s="35">
        <f>SUM(D50:D52)</f>
        <v>10283117.101897178</v>
      </c>
      <c r="E49" s="35">
        <f>'[1]2008 SNA'!$F$54</f>
        <v>27</v>
      </c>
      <c r="F49" s="125"/>
      <c r="G49" s="125"/>
      <c r="H49" s="125"/>
      <c r="I49" s="125"/>
      <c r="J49" s="125"/>
      <c r="K49" s="125"/>
      <c r="L49" s="125"/>
      <c r="N49" s="126"/>
    </row>
    <row r="50" spans="1:15">
      <c r="A50" s="183"/>
      <c r="C50" s="104" t="s">
        <v>224</v>
      </c>
      <c r="D50" s="35">
        <f>D8-D12</f>
        <v>7465191.2071528882</v>
      </c>
      <c r="F50" s="125"/>
      <c r="G50" s="125"/>
      <c r="H50" s="125"/>
      <c r="I50" s="125"/>
      <c r="J50" s="125"/>
      <c r="K50" s="125"/>
      <c r="L50" s="125"/>
      <c r="N50" s="126"/>
    </row>
    <row r="51" spans="1:15">
      <c r="A51" s="183"/>
      <c r="C51" s="104" t="s">
        <v>223</v>
      </c>
      <c r="D51" s="35">
        <f>D9-D13</f>
        <v>2817925.89474429</v>
      </c>
      <c r="G51" s="125"/>
      <c r="H51" s="125"/>
      <c r="I51" s="125"/>
      <c r="J51" s="125"/>
      <c r="K51" s="125"/>
      <c r="L51" s="125"/>
      <c r="M51" s="125"/>
      <c r="O51" s="126"/>
    </row>
    <row r="52" spans="1:15">
      <c r="A52" s="183"/>
      <c r="C52" s="104" t="s">
        <v>203</v>
      </c>
      <c r="D52" s="35">
        <f>D10-D14</f>
        <v>0</v>
      </c>
      <c r="G52" s="125"/>
      <c r="H52" s="125"/>
      <c r="I52" s="125"/>
      <c r="J52" s="125"/>
      <c r="K52" s="125"/>
      <c r="L52" s="125"/>
      <c r="M52" s="125"/>
      <c r="O52" s="126"/>
    </row>
    <row r="53" spans="1:15">
      <c r="A53" s="183" t="s">
        <v>282</v>
      </c>
      <c r="C53" s="107" t="s">
        <v>207</v>
      </c>
      <c r="D53" s="35">
        <f>SUM(D54:D56)</f>
        <v>30641440.27295408</v>
      </c>
      <c r="E53" s="120">
        <f>E45-E49</f>
        <v>1018360</v>
      </c>
      <c r="G53" s="125"/>
      <c r="H53" s="125"/>
      <c r="I53" s="125"/>
      <c r="J53" s="125"/>
      <c r="K53" s="125"/>
      <c r="L53" s="125"/>
      <c r="M53" s="125"/>
      <c r="O53" s="126"/>
    </row>
    <row r="54" spans="1:15">
      <c r="A54" s="183"/>
      <c r="C54" s="104" t="s">
        <v>220</v>
      </c>
      <c r="D54" s="35">
        <f>D46-D50</f>
        <v>27573444.243491985</v>
      </c>
      <c r="G54" s="125"/>
      <c r="H54" s="125"/>
      <c r="I54" s="125"/>
      <c r="J54" s="125"/>
      <c r="K54" s="125"/>
      <c r="L54" s="125"/>
      <c r="M54" s="125"/>
      <c r="O54" s="126"/>
    </row>
    <row r="55" spans="1:15">
      <c r="A55" s="183"/>
      <c r="C55" s="43" t="s">
        <v>225</v>
      </c>
      <c r="D55" s="120">
        <f>D47-D51</f>
        <v>1439056.2686854601</v>
      </c>
      <c r="E55" s="120"/>
      <c r="G55" s="125"/>
      <c r="H55" s="125"/>
      <c r="I55" s="125"/>
      <c r="J55" s="125"/>
      <c r="K55" s="125"/>
      <c r="L55" s="125"/>
      <c r="M55" s="125"/>
      <c r="O55" s="126"/>
    </row>
    <row r="56" spans="1:15">
      <c r="A56" s="184"/>
      <c r="C56" s="21" t="s">
        <v>226</v>
      </c>
      <c r="D56" s="128">
        <f>D48-D52</f>
        <v>1628939.7607766357</v>
      </c>
      <c r="E56" s="128"/>
      <c r="G56" s="125"/>
      <c r="H56" s="125"/>
      <c r="I56" s="125"/>
      <c r="J56" s="125"/>
      <c r="K56" s="125"/>
      <c r="L56" s="125"/>
      <c r="M56" s="125"/>
      <c r="O56" s="126"/>
    </row>
    <row r="57" spans="1:15">
      <c r="G57" s="125"/>
      <c r="H57" s="125"/>
      <c r="I57" s="125"/>
      <c r="J57" s="125"/>
      <c r="K57" s="125"/>
      <c r="L57" s="125"/>
      <c r="M57" s="125"/>
      <c r="O57" s="126"/>
    </row>
    <row r="58" spans="1:15">
      <c r="E58" s="125"/>
      <c r="F58" s="125"/>
      <c r="G58" s="125"/>
      <c r="H58" s="125"/>
      <c r="I58" s="125"/>
      <c r="J58" s="125"/>
      <c r="K58" s="125"/>
      <c r="M58" s="126"/>
    </row>
    <row r="59" spans="1:15">
      <c r="C59" s="17"/>
      <c r="D59" s="125"/>
      <c r="E59" s="125"/>
      <c r="F59" s="125"/>
      <c r="G59" s="125"/>
      <c r="H59" s="125"/>
      <c r="I59" s="125"/>
      <c r="J59" s="125"/>
      <c r="K59" s="125"/>
      <c r="M59" s="126"/>
    </row>
    <row r="60" spans="1:15">
      <c r="C60" s="17"/>
      <c r="D60" s="125"/>
      <c r="E60" s="125"/>
      <c r="F60" s="125"/>
      <c r="G60" s="125"/>
      <c r="H60" s="125"/>
      <c r="I60" s="125"/>
      <c r="J60" s="125"/>
      <c r="K60" s="125"/>
      <c r="L60" s="125"/>
      <c r="M60" s="125"/>
      <c r="O60" s="126"/>
    </row>
    <row r="61" spans="1:15">
      <c r="A61" s="182" t="s">
        <v>284</v>
      </c>
      <c r="C61" s="5" t="s">
        <v>374</v>
      </c>
      <c r="D61" s="128"/>
      <c r="E61" s="128"/>
      <c r="F61" s="128"/>
      <c r="G61" s="128"/>
      <c r="H61" s="128"/>
      <c r="I61" s="128"/>
      <c r="J61" s="128"/>
      <c r="K61" s="128"/>
      <c r="L61" s="128"/>
      <c r="M61" s="128"/>
    </row>
    <row r="62" spans="1:15">
      <c r="A62" s="183"/>
      <c r="D62" s="169" t="s">
        <v>135</v>
      </c>
      <c r="E62" s="169"/>
      <c r="F62" s="169" t="s">
        <v>137</v>
      </c>
      <c r="G62" s="169"/>
      <c r="H62" s="169" t="s">
        <v>202</v>
      </c>
      <c r="I62" s="169"/>
      <c r="J62" s="169" t="s">
        <v>0</v>
      </c>
      <c r="K62" s="169"/>
      <c r="L62" s="169" t="s">
        <v>1</v>
      </c>
      <c r="M62" s="169"/>
      <c r="O62" s="35" t="s">
        <v>283</v>
      </c>
    </row>
    <row r="63" spans="1:15">
      <c r="A63" s="183"/>
      <c r="C63" s="5"/>
      <c r="D63" s="122" t="s">
        <v>227</v>
      </c>
      <c r="E63" s="122" t="s">
        <v>228</v>
      </c>
      <c r="F63" s="122" t="s">
        <v>227</v>
      </c>
      <c r="G63" s="122" t="s">
        <v>228</v>
      </c>
      <c r="H63" s="122" t="s">
        <v>227</v>
      </c>
      <c r="I63" s="122" t="s">
        <v>228</v>
      </c>
      <c r="J63" s="122" t="s">
        <v>227</v>
      </c>
      <c r="K63" s="122" t="s">
        <v>228</v>
      </c>
      <c r="L63" s="122" t="s">
        <v>227</v>
      </c>
      <c r="M63" s="122" t="s">
        <v>228</v>
      </c>
      <c r="O63" s="125" t="s">
        <v>219</v>
      </c>
    </row>
    <row r="64" spans="1:15">
      <c r="A64" s="61"/>
      <c r="C64" s="3" t="s">
        <v>232</v>
      </c>
      <c r="D64" s="35">
        <f>SUM(D65:D66)</f>
        <v>40807171.69327011</v>
      </c>
      <c r="H64" s="35">
        <f>D64</f>
        <v>40807171.69327011</v>
      </c>
      <c r="J64" s="35">
        <f>J15</f>
        <v>3134</v>
      </c>
      <c r="K64" s="35">
        <f>K15</f>
        <v>2462</v>
      </c>
      <c r="L64" s="35">
        <f t="shared" ref="L64:M72" si="2">H64+J64</f>
        <v>40810305.69327011</v>
      </c>
      <c r="M64" s="35">
        <f t="shared" si="2"/>
        <v>2462</v>
      </c>
      <c r="O64" s="35" t="s">
        <v>311</v>
      </c>
    </row>
    <row r="65" spans="1:22" ht="30">
      <c r="A65" s="102" t="s">
        <v>285</v>
      </c>
      <c r="C65" s="14" t="s">
        <v>195</v>
      </c>
      <c r="D65" s="35">
        <f>D15+E36</f>
        <v>37611988.046689361</v>
      </c>
      <c r="H65" s="35">
        <f>D65</f>
        <v>37611988.046689361</v>
      </c>
      <c r="O65" s="35" t="s">
        <v>203</v>
      </c>
      <c r="S65" s="18"/>
      <c r="T65" s="185"/>
      <c r="U65" s="185"/>
      <c r="V65" s="185"/>
    </row>
    <row r="66" spans="1:22" ht="30">
      <c r="A66" s="102" t="s">
        <v>286</v>
      </c>
      <c r="C66" s="14" t="s">
        <v>234</v>
      </c>
      <c r="D66" s="35">
        <f>E25+F36</f>
        <v>3195183.6465807497</v>
      </c>
      <c r="H66" s="35">
        <f>D66</f>
        <v>3195183.6465807497</v>
      </c>
    </row>
    <row r="67" spans="1:22">
      <c r="A67" s="61"/>
      <c r="C67" s="3" t="s">
        <v>235</v>
      </c>
      <c r="D67" s="35">
        <f>SUM(D68,D72)</f>
        <v>66432724.654895186</v>
      </c>
      <c r="E67" s="35">
        <f>SUM(E68,E72)</f>
        <v>43561432.069241099</v>
      </c>
      <c r="F67" s="35">
        <f>SUM(F68,F72)</f>
        <v>1849686.6872999999</v>
      </c>
      <c r="G67" s="35">
        <f>SUM(G68,G72)</f>
        <v>553220</v>
      </c>
      <c r="H67" s="35">
        <f>D67+F67</f>
        <v>68282411.342195183</v>
      </c>
      <c r="I67" s="35">
        <f>E67+G67</f>
        <v>44114652.069241099</v>
      </c>
      <c r="J67" s="35">
        <f>SUM(J68:J72)</f>
        <v>9467179</v>
      </c>
      <c r="K67" s="35">
        <f>SUM(K68:K72)</f>
        <v>2993498</v>
      </c>
      <c r="L67" s="35">
        <f t="shared" si="2"/>
        <v>77749590.342195183</v>
      </c>
      <c r="M67" s="35">
        <f t="shared" si="2"/>
        <v>47108150.069241099</v>
      </c>
    </row>
    <row r="68" spans="1:22">
      <c r="A68" s="61"/>
      <c r="C68" s="3" t="s">
        <v>208</v>
      </c>
      <c r="D68" s="35">
        <f>D53</f>
        <v>30641440.27295408</v>
      </c>
      <c r="F68" s="35">
        <f>F11</f>
        <v>0</v>
      </c>
      <c r="H68" s="35">
        <f>SUM(D68,F68)</f>
        <v>30641440.27295408</v>
      </c>
      <c r="L68" s="35">
        <f t="shared" si="2"/>
        <v>30641440.27295408</v>
      </c>
    </row>
    <row r="69" spans="1:22">
      <c r="A69" s="183" t="s">
        <v>287</v>
      </c>
      <c r="C69" s="20" t="s">
        <v>220</v>
      </c>
      <c r="D69" s="35">
        <f>D54</f>
        <v>27573444.243491985</v>
      </c>
      <c r="H69" s="35">
        <f>D69</f>
        <v>27573444.243491985</v>
      </c>
      <c r="L69" s="35">
        <f>H69</f>
        <v>27573444.243491985</v>
      </c>
    </row>
    <row r="70" spans="1:22">
      <c r="A70" s="183"/>
      <c r="C70" s="20" t="s">
        <v>225</v>
      </c>
      <c r="D70" s="35">
        <f>D55</f>
        <v>1439056.2686854601</v>
      </c>
      <c r="H70" s="35">
        <f>D70</f>
        <v>1439056.2686854601</v>
      </c>
      <c r="L70" s="35">
        <f>H70</f>
        <v>1439056.2686854601</v>
      </c>
    </row>
    <row r="71" spans="1:22">
      <c r="A71" s="183"/>
      <c r="C71" s="20" t="s">
        <v>236</v>
      </c>
      <c r="D71" s="35">
        <f>D56</f>
        <v>1628939.7607766357</v>
      </c>
    </row>
    <row r="72" spans="1:22">
      <c r="A72" s="102" t="s">
        <v>288</v>
      </c>
      <c r="C72" s="3" t="s">
        <v>199</v>
      </c>
      <c r="D72" s="120">
        <f t="shared" ref="D72:K72" si="3">D18</f>
        <v>35791284.381941102</v>
      </c>
      <c r="E72" s="120">
        <f t="shared" si="3"/>
        <v>43561432.069241099</v>
      </c>
      <c r="F72" s="120">
        <f t="shared" si="3"/>
        <v>1849686.6872999999</v>
      </c>
      <c r="G72" s="120">
        <f t="shared" si="3"/>
        <v>553220</v>
      </c>
      <c r="H72" s="120">
        <f t="shared" si="3"/>
        <v>37640971.069241099</v>
      </c>
      <c r="I72" s="120">
        <f t="shared" si="3"/>
        <v>44114652.069241099</v>
      </c>
      <c r="J72" s="120">
        <f t="shared" si="3"/>
        <v>9467179</v>
      </c>
      <c r="K72" s="120">
        <f t="shared" si="3"/>
        <v>2993498</v>
      </c>
      <c r="L72" s="120">
        <f t="shared" si="2"/>
        <v>47108150.069241099</v>
      </c>
      <c r="M72" s="120">
        <f t="shared" si="2"/>
        <v>47108150.069241099</v>
      </c>
    </row>
    <row r="73" spans="1:22">
      <c r="A73" s="102" t="s">
        <v>289</v>
      </c>
      <c r="C73" s="20" t="s">
        <v>237</v>
      </c>
      <c r="D73" s="120">
        <f>D20</f>
        <v>2256612.82528</v>
      </c>
      <c r="E73" s="120">
        <f>D73</f>
        <v>2256612.82528</v>
      </c>
      <c r="F73" s="120"/>
      <c r="G73" s="120"/>
      <c r="H73" s="120">
        <f>D73</f>
        <v>2256612.82528</v>
      </c>
      <c r="I73" s="120">
        <f>E73</f>
        <v>2256612.82528</v>
      </c>
      <c r="J73" s="120"/>
      <c r="K73" s="120"/>
      <c r="L73" s="120">
        <f>H73</f>
        <v>2256612.82528</v>
      </c>
      <c r="M73" s="120">
        <f>I73</f>
        <v>2256612.82528</v>
      </c>
    </row>
    <row r="74" spans="1:22" ht="30.75" thickBot="1">
      <c r="A74" s="102" t="s">
        <v>290</v>
      </c>
      <c r="C74" s="20" t="s">
        <v>238</v>
      </c>
      <c r="D74" s="120">
        <f>D72-D73</f>
        <v>33534671.556661103</v>
      </c>
      <c r="E74" s="120">
        <f>E72-E73</f>
        <v>41304819.243961096</v>
      </c>
      <c r="F74" s="120">
        <f t="shared" ref="F74:G74" si="4">F72-F73</f>
        <v>1849686.6872999999</v>
      </c>
      <c r="G74" s="120">
        <f t="shared" si="4"/>
        <v>553220</v>
      </c>
      <c r="H74" s="120">
        <f>H72-H73</f>
        <v>35384358.243961096</v>
      </c>
      <c r="I74" s="120">
        <f>I72-I73</f>
        <v>41858039.243961096</v>
      </c>
      <c r="J74" s="120">
        <v>38</v>
      </c>
      <c r="K74" s="120">
        <v>44</v>
      </c>
      <c r="L74" s="120">
        <f>L72-L73</f>
        <v>44851537.243961096</v>
      </c>
      <c r="M74" s="120">
        <f>M72-M73</f>
        <v>44851537.243961096</v>
      </c>
    </row>
    <row r="75" spans="1:22" ht="15.75" thickTop="1">
      <c r="A75" s="61"/>
      <c r="C75" s="22" t="s">
        <v>200</v>
      </c>
      <c r="D75" s="131">
        <f>SUM(D64,D67)-E67</f>
        <v>63678464.278924204</v>
      </c>
      <c r="E75" s="131"/>
      <c r="F75" s="131">
        <f>F67-G67</f>
        <v>1296466.6872999999</v>
      </c>
      <c r="G75" s="131"/>
      <c r="H75" s="131">
        <f>SUM(H64,H67)-I72</f>
        <v>64974930.966224201</v>
      </c>
      <c r="I75" s="131"/>
      <c r="J75" s="131"/>
      <c r="K75" s="131"/>
      <c r="L75" s="131"/>
      <c r="M75" s="131"/>
    </row>
    <row r="76" spans="1:22">
      <c r="A76" s="183" t="s">
        <v>291</v>
      </c>
      <c r="C76" s="14" t="s">
        <v>239</v>
      </c>
      <c r="H76" s="35">
        <f>H36</f>
        <v>7468739.2051145397</v>
      </c>
    </row>
    <row r="77" spans="1:22">
      <c r="A77" s="184"/>
      <c r="C77" s="9" t="s">
        <v>201</v>
      </c>
      <c r="D77" s="128"/>
      <c r="E77" s="128"/>
      <c r="F77" s="128"/>
      <c r="G77" s="128"/>
      <c r="H77" s="128">
        <f>SUM(H75:H76)</f>
        <v>72443670.171338737</v>
      </c>
      <c r="I77" s="128"/>
      <c r="J77" s="128"/>
      <c r="K77" s="128"/>
      <c r="L77" s="128"/>
      <c r="M77" s="128"/>
    </row>
    <row r="78" spans="1:22">
      <c r="C78" s="3"/>
      <c r="D78" s="120"/>
      <c r="E78" s="120"/>
      <c r="F78" s="120"/>
      <c r="G78" s="120"/>
      <c r="H78" s="120"/>
      <c r="I78" s="120"/>
      <c r="J78" s="120"/>
      <c r="K78" s="120"/>
      <c r="L78" s="120"/>
      <c r="M78" s="120"/>
    </row>
    <row r="79" spans="1:22">
      <c r="A79" s="182" t="s">
        <v>293</v>
      </c>
      <c r="C79" s="168" t="s">
        <v>375</v>
      </c>
      <c r="D79" s="168"/>
      <c r="E79" s="168"/>
      <c r="F79" s="168"/>
      <c r="G79" s="168"/>
      <c r="H79" s="168"/>
      <c r="I79" s="168"/>
      <c r="J79" s="168"/>
      <c r="K79" s="168"/>
      <c r="L79" s="168"/>
      <c r="M79" s="168"/>
    </row>
    <row r="80" spans="1:22">
      <c r="A80" s="183"/>
      <c r="C80" s="179"/>
      <c r="D80" s="169" t="s">
        <v>135</v>
      </c>
      <c r="E80" s="169"/>
      <c r="F80" s="169" t="s">
        <v>121</v>
      </c>
      <c r="G80" s="169"/>
      <c r="H80" s="169" t="s">
        <v>202</v>
      </c>
      <c r="I80" s="169"/>
      <c r="J80" s="169" t="s">
        <v>0</v>
      </c>
      <c r="K80" s="169"/>
      <c r="L80" s="169" t="s">
        <v>1</v>
      </c>
      <c r="M80" s="169"/>
    </row>
    <row r="81" spans="1:13">
      <c r="A81" s="183"/>
      <c r="C81" s="171"/>
      <c r="D81" s="122" t="s">
        <v>134</v>
      </c>
      <c r="E81" s="122" t="s">
        <v>119</v>
      </c>
      <c r="F81" s="122" t="s">
        <v>134</v>
      </c>
      <c r="G81" s="122" t="s">
        <v>119</v>
      </c>
      <c r="H81" s="122" t="s">
        <v>134</v>
      </c>
      <c r="I81" s="122" t="s">
        <v>119</v>
      </c>
      <c r="J81" s="122" t="s">
        <v>134</v>
      </c>
      <c r="K81" s="122" t="s">
        <v>119</v>
      </c>
      <c r="L81" s="122" t="s">
        <v>134</v>
      </c>
      <c r="M81" s="122" t="s">
        <v>119</v>
      </c>
    </row>
    <row r="82" spans="1:13">
      <c r="A82" s="183" t="s">
        <v>292</v>
      </c>
      <c r="C82" t="s">
        <v>90</v>
      </c>
      <c r="D82" s="119">
        <v>67622883.357878938</v>
      </c>
      <c r="E82" s="119"/>
      <c r="F82" s="119">
        <v>5728545.1784939338</v>
      </c>
      <c r="G82" s="119"/>
      <c r="H82" s="120">
        <f>D82+F82</f>
        <v>73351428.53637287</v>
      </c>
      <c r="I82" s="120"/>
      <c r="J82" s="120"/>
      <c r="K82" s="120"/>
      <c r="L82" s="120">
        <f>H82</f>
        <v>73351428.53637287</v>
      </c>
      <c r="M82" s="120"/>
    </row>
    <row r="83" spans="1:13">
      <c r="A83" s="183"/>
      <c r="C83" t="s">
        <v>246</v>
      </c>
      <c r="D83" s="118"/>
      <c r="E83" s="118">
        <v>53790823.873757765</v>
      </c>
      <c r="F83" s="118"/>
      <c r="G83" s="118">
        <v>12405592.1518432</v>
      </c>
      <c r="I83" s="35">
        <f>G83+E83</f>
        <v>66196416.025600962</v>
      </c>
      <c r="M83" s="35">
        <f>I83+K83</f>
        <v>66196416.025600962</v>
      </c>
    </row>
    <row r="84" spans="1:13" ht="15.75" thickBot="1">
      <c r="A84" s="183"/>
      <c r="C84" s="2" t="s">
        <v>244</v>
      </c>
      <c r="D84" s="132">
        <v>3618396</v>
      </c>
      <c r="E84" s="132">
        <v>3618396</v>
      </c>
      <c r="F84" s="132"/>
      <c r="G84" s="132"/>
      <c r="H84" s="133">
        <f>D84</f>
        <v>3618396</v>
      </c>
      <c r="I84" s="133">
        <f>E84</f>
        <v>3618396</v>
      </c>
      <c r="J84" s="134" t="str">
        <f>'[1]2008 SNA'!$V$226</f>
        <v>0</v>
      </c>
      <c r="K84" s="134" t="str">
        <f>'[1]2008 SNA'!$J$226</f>
        <v>0</v>
      </c>
      <c r="L84" s="133">
        <f>H84+J84</f>
        <v>3618396</v>
      </c>
      <c r="M84" s="133">
        <f>I84+K84</f>
        <v>3618396</v>
      </c>
    </row>
    <row r="85" spans="1:13" ht="15.75" thickTop="1">
      <c r="A85" s="183"/>
      <c r="C85" t="s">
        <v>240</v>
      </c>
      <c r="E85" s="118">
        <v>7497156.8601730242</v>
      </c>
      <c r="F85" s="135"/>
      <c r="G85" s="118">
        <v>-342144.349401079</v>
      </c>
      <c r="H85" s="135"/>
      <c r="I85" s="118">
        <f>E85+G85</f>
        <v>7155012.5107719451</v>
      </c>
      <c r="J85" s="135"/>
      <c r="K85" s="135"/>
      <c r="M85" s="35">
        <f>I85</f>
        <v>7155012.5107719451</v>
      </c>
    </row>
    <row r="86" spans="1:13">
      <c r="A86" s="62"/>
      <c r="C86" s="5" t="s">
        <v>245</v>
      </c>
      <c r="D86" s="128"/>
      <c r="E86" s="136"/>
      <c r="F86" s="136"/>
      <c r="G86" s="136"/>
      <c r="H86" s="136"/>
      <c r="I86" s="136"/>
      <c r="J86" s="136"/>
      <c r="K86" s="129">
        <v>-1430246.59257825</v>
      </c>
      <c r="L86" s="128"/>
      <c r="M86" s="128">
        <f>K86</f>
        <v>-1430246.59257825</v>
      </c>
    </row>
    <row r="87" spans="1:13">
      <c r="C87" s="3"/>
      <c r="D87" s="120"/>
      <c r="E87" s="120"/>
      <c r="F87" s="120"/>
      <c r="G87" s="120"/>
      <c r="H87" s="120"/>
      <c r="I87" s="120"/>
      <c r="J87" s="120"/>
      <c r="K87" s="120"/>
      <c r="L87" s="120"/>
      <c r="M87" s="120"/>
    </row>
    <row r="88" spans="1:13">
      <c r="A88" s="182" t="s">
        <v>294</v>
      </c>
      <c r="C88" s="9" t="s">
        <v>247</v>
      </c>
      <c r="D88" s="128"/>
      <c r="E88" s="128"/>
      <c r="F88" s="128"/>
      <c r="G88" s="120"/>
      <c r="H88" s="120"/>
      <c r="I88" s="120"/>
      <c r="J88" s="120"/>
      <c r="K88" s="120"/>
      <c r="L88" s="120"/>
      <c r="M88" s="120"/>
    </row>
    <row r="89" spans="1:13">
      <c r="A89" s="183"/>
      <c r="D89" s="137" t="s">
        <v>1</v>
      </c>
      <c r="E89" s="137" t="s">
        <v>135</v>
      </c>
      <c r="F89" s="138" t="s">
        <v>137</v>
      </c>
      <c r="G89" s="120"/>
      <c r="H89" s="120"/>
      <c r="I89" s="120"/>
      <c r="J89" s="120"/>
      <c r="K89" s="120"/>
      <c r="L89" s="120"/>
      <c r="M89" s="120"/>
    </row>
    <row r="90" spans="1:13">
      <c r="A90" s="183"/>
      <c r="C90" s="3" t="s">
        <v>246</v>
      </c>
      <c r="D90" s="35">
        <f>SUM(E90:F90)</f>
        <v>66196416.025600962</v>
      </c>
      <c r="E90" s="35">
        <f>E83</f>
        <v>53790823.873757765</v>
      </c>
      <c r="F90" s="120">
        <f>G83</f>
        <v>12405592.1518432</v>
      </c>
      <c r="G90" s="120"/>
      <c r="H90" s="120"/>
      <c r="I90" s="120"/>
      <c r="J90" s="120"/>
      <c r="K90" s="120"/>
      <c r="L90" s="120"/>
      <c r="M90" s="120"/>
    </row>
    <row r="91" spans="1:13">
      <c r="A91" s="183"/>
      <c r="C91" s="3" t="s">
        <v>248</v>
      </c>
      <c r="D91" s="128">
        <f>SUM(E91:F91)</f>
        <v>7468739.2051145397</v>
      </c>
      <c r="E91" s="128">
        <f>H36</f>
        <v>7468739.2051145397</v>
      </c>
      <c r="F91" s="128">
        <v>0</v>
      </c>
      <c r="G91" s="120"/>
      <c r="H91" s="120"/>
      <c r="I91" s="120"/>
      <c r="J91" s="120"/>
      <c r="K91" s="120"/>
      <c r="L91" s="120"/>
      <c r="M91" s="120"/>
    </row>
    <row r="92" spans="1:13">
      <c r="A92" s="184"/>
      <c r="C92" s="9" t="s">
        <v>215</v>
      </c>
      <c r="D92" s="128">
        <f>D90-D91</f>
        <v>58727676.820486426</v>
      </c>
      <c r="E92" s="128">
        <f>E90-E91</f>
        <v>46322084.668643221</v>
      </c>
      <c r="F92" s="128">
        <f>F90-F91</f>
        <v>12405592.1518432</v>
      </c>
      <c r="G92" s="120"/>
      <c r="H92" s="120"/>
      <c r="I92" s="120"/>
      <c r="J92" s="120"/>
      <c r="K92" s="120"/>
      <c r="L92" s="120"/>
      <c r="M92" s="120"/>
    </row>
    <row r="93" spans="1:13">
      <c r="C93" s="3"/>
      <c r="D93" s="120"/>
      <c r="E93" s="120"/>
      <c r="F93" s="120"/>
      <c r="G93" s="120"/>
      <c r="H93" s="120"/>
      <c r="I93" s="120"/>
      <c r="J93" s="120"/>
      <c r="K93" s="120"/>
      <c r="L93" s="120"/>
      <c r="M93" s="120"/>
    </row>
    <row r="94" spans="1:13">
      <c r="C94" s="3"/>
      <c r="D94" s="120"/>
      <c r="E94" s="120"/>
      <c r="F94" s="120"/>
      <c r="G94" s="120"/>
      <c r="H94" s="120"/>
      <c r="I94" s="120"/>
      <c r="J94" s="120"/>
      <c r="K94" s="120"/>
      <c r="L94" s="120"/>
      <c r="M94" s="120"/>
    </row>
    <row r="95" spans="1:13">
      <c r="A95" s="182" t="s">
        <v>295</v>
      </c>
      <c r="C95" s="168" t="s">
        <v>376</v>
      </c>
      <c r="D95" s="166"/>
      <c r="E95" s="120"/>
      <c r="F95" s="120"/>
      <c r="G95" s="120"/>
      <c r="H95" s="120"/>
      <c r="I95" s="120"/>
      <c r="J95" s="120"/>
      <c r="K95" s="120"/>
      <c r="L95" s="120"/>
      <c r="M95" s="120"/>
    </row>
    <row r="96" spans="1:13">
      <c r="A96" s="183"/>
      <c r="C96" s="23" t="s">
        <v>251</v>
      </c>
      <c r="D96" s="24">
        <f>D97-D100</f>
        <v>17920505.127216309</v>
      </c>
      <c r="E96" s="120"/>
      <c r="F96" s="120"/>
      <c r="G96" s="120"/>
      <c r="H96" s="120"/>
      <c r="I96" s="120"/>
      <c r="J96" s="120"/>
      <c r="K96" s="120"/>
      <c r="L96" s="120"/>
      <c r="M96" s="120"/>
    </row>
    <row r="97" spans="1:13">
      <c r="A97" s="61"/>
      <c r="C97" s="25" t="s">
        <v>19</v>
      </c>
      <c r="D97" s="24">
        <f>SUM(D98:D99)</f>
        <v>58727676.820486419</v>
      </c>
      <c r="E97" s="120"/>
      <c r="F97" s="120"/>
      <c r="G97" s="120"/>
      <c r="H97" s="120"/>
      <c r="I97" s="120"/>
      <c r="J97" s="120"/>
      <c r="K97" s="120"/>
      <c r="L97" s="120"/>
      <c r="M97" s="120"/>
    </row>
    <row r="98" spans="1:13">
      <c r="A98" s="183" t="s">
        <v>296</v>
      </c>
      <c r="C98" s="26" t="s">
        <v>229</v>
      </c>
      <c r="D98" s="24">
        <f>G83</f>
        <v>12405592.1518432</v>
      </c>
      <c r="E98" s="120"/>
      <c r="F98" s="120"/>
      <c r="G98" s="120"/>
      <c r="H98" s="120"/>
      <c r="I98" s="120"/>
      <c r="J98" s="120"/>
      <c r="K98" s="120"/>
      <c r="L98" s="120"/>
      <c r="M98" s="120"/>
    </row>
    <row r="99" spans="1:13">
      <c r="A99" s="183"/>
      <c r="C99" s="26" t="s">
        <v>216</v>
      </c>
      <c r="D99" s="24">
        <f>E92</f>
        <v>46322084.668643221</v>
      </c>
      <c r="E99" s="120"/>
      <c r="F99" s="120"/>
      <c r="G99" s="120"/>
      <c r="H99" s="120"/>
      <c r="I99" s="120"/>
      <c r="J99" s="120"/>
      <c r="K99" s="120"/>
      <c r="L99" s="120"/>
      <c r="M99" s="120"/>
    </row>
    <row r="100" spans="1:13">
      <c r="A100" s="61"/>
      <c r="C100" s="27" t="s">
        <v>233</v>
      </c>
      <c r="D100" s="24">
        <f>SUM(D101:D102)</f>
        <v>40807171.69327011</v>
      </c>
      <c r="E100" s="120"/>
      <c r="F100" s="120"/>
      <c r="G100" s="120"/>
      <c r="H100" s="120"/>
      <c r="I100" s="120"/>
      <c r="J100" s="120"/>
      <c r="K100" s="120"/>
      <c r="L100" s="120"/>
      <c r="M100" s="120"/>
    </row>
    <row r="101" spans="1:13">
      <c r="A101" s="183" t="s">
        <v>298</v>
      </c>
      <c r="C101" s="28" t="s">
        <v>249</v>
      </c>
      <c r="D101" s="24">
        <f>D65</f>
        <v>37611988.046689361</v>
      </c>
      <c r="E101" s="120"/>
      <c r="F101" s="120"/>
      <c r="G101" s="120"/>
      <c r="H101" s="120"/>
      <c r="I101" s="120"/>
      <c r="J101" s="120"/>
      <c r="K101" s="120"/>
      <c r="L101" s="120"/>
      <c r="M101" s="120"/>
    </row>
    <row r="102" spans="1:13">
      <c r="A102" s="184"/>
      <c r="C102" s="29" t="s">
        <v>250</v>
      </c>
      <c r="D102" s="30">
        <f>D66</f>
        <v>3195183.6465807497</v>
      </c>
      <c r="E102" s="120"/>
      <c r="F102" s="120"/>
      <c r="G102" s="120"/>
      <c r="H102" s="120"/>
      <c r="I102" s="120"/>
      <c r="J102" s="120"/>
      <c r="K102" s="120"/>
      <c r="L102" s="120"/>
      <c r="M102" s="120"/>
    </row>
    <row r="103" spans="1:13">
      <c r="C103" s="3"/>
      <c r="D103" s="120"/>
      <c r="E103" s="120"/>
      <c r="F103" s="120"/>
      <c r="G103" s="120"/>
      <c r="H103" s="120"/>
      <c r="I103" s="120"/>
      <c r="J103" s="120"/>
      <c r="K103" s="120"/>
      <c r="L103" s="120"/>
      <c r="M103" s="120"/>
    </row>
    <row r="104" spans="1:13">
      <c r="C104" s="3"/>
      <c r="D104" s="120"/>
      <c r="E104" s="120"/>
      <c r="F104" s="120"/>
      <c r="G104" s="120"/>
      <c r="H104" s="120"/>
      <c r="I104" s="120"/>
      <c r="J104" s="120"/>
      <c r="K104" s="120"/>
      <c r="L104" s="120"/>
      <c r="M104" s="120"/>
    </row>
    <row r="105" spans="1:13" ht="21">
      <c r="A105" s="47" t="s">
        <v>252</v>
      </c>
      <c r="C105" s="3"/>
      <c r="D105" s="120"/>
      <c r="E105" s="120"/>
      <c r="F105" s="120"/>
      <c r="G105" s="120"/>
      <c r="H105" s="120"/>
      <c r="I105" s="120"/>
      <c r="J105" s="120"/>
      <c r="K105" s="120"/>
      <c r="L105" s="120"/>
      <c r="M105" s="120"/>
    </row>
    <row r="106" spans="1:13">
      <c r="C106" s="3"/>
      <c r="D106" s="120"/>
      <c r="E106" s="120"/>
      <c r="F106" s="120"/>
      <c r="G106" s="120"/>
      <c r="H106" s="120"/>
      <c r="I106" s="120"/>
      <c r="J106" s="120"/>
      <c r="K106" s="120"/>
      <c r="L106" s="120"/>
      <c r="M106" s="120"/>
    </row>
    <row r="107" spans="1:13">
      <c r="A107" s="182" t="s">
        <v>297</v>
      </c>
      <c r="C107" s="5" t="s">
        <v>254</v>
      </c>
      <c r="D107" s="128"/>
      <c r="E107" s="128"/>
      <c r="F107" s="128"/>
      <c r="G107" s="128"/>
      <c r="H107" s="128"/>
      <c r="I107" s="128"/>
      <c r="J107" s="128"/>
      <c r="K107" s="128"/>
      <c r="L107" s="128"/>
      <c r="M107" s="128"/>
    </row>
    <row r="108" spans="1:13">
      <c r="A108" s="183"/>
      <c r="C108" s="170"/>
      <c r="D108" s="169" t="s">
        <v>135</v>
      </c>
      <c r="E108" s="169"/>
      <c r="F108" s="169" t="s">
        <v>137</v>
      </c>
      <c r="G108" s="169"/>
      <c r="H108" s="169" t="s">
        <v>202</v>
      </c>
      <c r="I108" s="169"/>
      <c r="J108" s="169" t="s">
        <v>0</v>
      </c>
      <c r="K108" s="169"/>
      <c r="L108" s="169" t="s">
        <v>1</v>
      </c>
      <c r="M108" s="169"/>
    </row>
    <row r="109" spans="1:13">
      <c r="A109" s="61"/>
      <c r="C109" s="171"/>
      <c r="D109" s="122" t="s">
        <v>227</v>
      </c>
      <c r="E109" s="122" t="s">
        <v>228</v>
      </c>
      <c r="F109" s="122" t="s">
        <v>227</v>
      </c>
      <c r="G109" s="122" t="s">
        <v>228</v>
      </c>
      <c r="H109" s="122" t="s">
        <v>227</v>
      </c>
      <c r="I109" s="122" t="s">
        <v>228</v>
      </c>
      <c r="J109" s="122" t="s">
        <v>227</v>
      </c>
      <c r="K109" s="122" t="s">
        <v>228</v>
      </c>
      <c r="L109" s="122" t="s">
        <v>227</v>
      </c>
      <c r="M109" s="122" t="s">
        <v>228</v>
      </c>
    </row>
    <row r="110" spans="1:13">
      <c r="A110" s="102" t="s">
        <v>299</v>
      </c>
      <c r="C110" t="s">
        <v>235</v>
      </c>
      <c r="D110" s="35">
        <f>D67</f>
        <v>66432724.654895186</v>
      </c>
      <c r="E110" s="35">
        <f>E67</f>
        <v>43561432.069241099</v>
      </c>
      <c r="F110" s="35">
        <f>F67</f>
        <v>1849686.6872999999</v>
      </c>
      <c r="G110" s="35">
        <f>G67</f>
        <v>553220</v>
      </c>
      <c r="H110" s="35">
        <f t="shared" ref="H110:M110" si="5">H67</f>
        <v>68282411.342195183</v>
      </c>
      <c r="I110" s="35">
        <f t="shared" si="5"/>
        <v>44114652.069241099</v>
      </c>
      <c r="J110" s="35">
        <f t="shared" si="5"/>
        <v>9467179</v>
      </c>
      <c r="K110" s="35">
        <f t="shared" si="5"/>
        <v>2993498</v>
      </c>
      <c r="L110" s="35">
        <f t="shared" si="5"/>
        <v>77749590.342195183</v>
      </c>
      <c r="M110" s="35">
        <f t="shared" si="5"/>
        <v>47108150.069241099</v>
      </c>
    </row>
    <row r="111" spans="1:13">
      <c r="A111" s="102" t="s">
        <v>300</v>
      </c>
      <c r="C111" s="5" t="s">
        <v>241</v>
      </c>
      <c r="D111" s="128"/>
      <c r="E111" s="128">
        <f>E85</f>
        <v>7497156.8601730242</v>
      </c>
      <c r="F111" s="128"/>
      <c r="G111" s="128">
        <f>G85</f>
        <v>-342144.349401079</v>
      </c>
      <c r="H111" s="128"/>
      <c r="I111" s="128">
        <f>I85</f>
        <v>7155012.5107719451</v>
      </c>
      <c r="J111" s="128"/>
      <c r="K111" s="128"/>
      <c r="L111" s="128"/>
      <c r="M111" s="128"/>
    </row>
    <row r="112" spans="1:13">
      <c r="A112" s="63"/>
      <c r="C112" t="s">
        <v>253</v>
      </c>
      <c r="E112" s="35">
        <f>D110-E110-E111</f>
        <v>15374135.725481063</v>
      </c>
      <c r="G112" s="35">
        <f>F110-G110-G111</f>
        <v>1638611.036701079</v>
      </c>
      <c r="I112" s="35">
        <f>H110-I110-I111</f>
        <v>17012746.762182139</v>
      </c>
    </row>
    <row r="113" spans="1:15">
      <c r="A113" s="59"/>
      <c r="O113" s="35" t="s">
        <v>312</v>
      </c>
    </row>
    <row r="114" spans="1:15" ht="30">
      <c r="A114" s="101" t="s">
        <v>301</v>
      </c>
      <c r="C114" s="5" t="s">
        <v>255</v>
      </c>
      <c r="D114" s="128"/>
    </row>
    <row r="115" spans="1:15">
      <c r="A115" s="61"/>
      <c r="C115" t="s">
        <v>256</v>
      </c>
      <c r="D115" s="35">
        <f>D116-D121</f>
        <v>1638611.036701079</v>
      </c>
      <c r="O115" s="35" t="s">
        <v>313</v>
      </c>
    </row>
    <row r="116" spans="1:15">
      <c r="A116" s="183" t="s">
        <v>302</v>
      </c>
      <c r="C116" s="104" t="s">
        <v>257</v>
      </c>
      <c r="D116" s="35">
        <f>D117+D118</f>
        <v>1296466.6872999999</v>
      </c>
    </row>
    <row r="117" spans="1:15">
      <c r="A117" s="183"/>
      <c r="C117" s="105" t="s">
        <v>258</v>
      </c>
      <c r="D117" s="35">
        <f>F68</f>
        <v>0</v>
      </c>
    </row>
    <row r="118" spans="1:15">
      <c r="A118" s="183"/>
      <c r="C118" s="105" t="s">
        <v>259</v>
      </c>
      <c r="D118" s="35">
        <f>D119-D120</f>
        <v>1296466.6872999999</v>
      </c>
      <c r="O118" s="35" t="s">
        <v>314</v>
      </c>
    </row>
    <row r="119" spans="1:15">
      <c r="A119" s="183"/>
      <c r="C119" s="106" t="s">
        <v>260</v>
      </c>
      <c r="D119" s="35">
        <f>F72</f>
        <v>1849686.6872999999</v>
      </c>
    </row>
    <row r="120" spans="1:15">
      <c r="A120" s="183"/>
      <c r="C120" s="106" t="s">
        <v>261</v>
      </c>
      <c r="D120" s="35">
        <f>G72</f>
        <v>553220</v>
      </c>
    </row>
    <row r="121" spans="1:15">
      <c r="A121" s="103" t="s">
        <v>303</v>
      </c>
      <c r="C121" s="21" t="s">
        <v>242</v>
      </c>
      <c r="D121" s="128">
        <f>G85</f>
        <v>-342144.349401079</v>
      </c>
    </row>
    <row r="122" spans="1:15">
      <c r="A122" s="59"/>
    </row>
    <row r="123" spans="1:15">
      <c r="A123" s="182" t="s">
        <v>304</v>
      </c>
      <c r="C123" s="168" t="s">
        <v>377</v>
      </c>
      <c r="D123" s="168"/>
      <c r="E123" s="168"/>
    </row>
    <row r="124" spans="1:15">
      <c r="A124" s="183"/>
      <c r="C124" s="190" t="s">
        <v>262</v>
      </c>
      <c r="D124" s="190"/>
      <c r="E124" s="35">
        <f>E125-E135</f>
        <v>15374135.725481059</v>
      </c>
    </row>
    <row r="125" spans="1:15">
      <c r="A125" s="183" t="s">
        <v>305</v>
      </c>
      <c r="C125" s="191" t="s">
        <v>263</v>
      </c>
      <c r="D125" s="191"/>
      <c r="E125" s="35">
        <f>E126+E130</f>
        <v>22871292.585654084</v>
      </c>
    </row>
    <row r="126" spans="1:15">
      <c r="A126" s="183"/>
      <c r="C126" s="187" t="s">
        <v>47</v>
      </c>
      <c r="D126" s="187"/>
      <c r="E126" s="35">
        <f>SUM(E127:E129)</f>
        <v>30641440.27295408</v>
      </c>
    </row>
    <row r="127" spans="1:15">
      <c r="A127" s="183"/>
      <c r="C127" s="188" t="s">
        <v>264</v>
      </c>
      <c r="D127" s="188"/>
      <c r="E127" s="35">
        <f>D69</f>
        <v>27573444.243491985</v>
      </c>
    </row>
    <row r="128" spans="1:15">
      <c r="A128" s="183"/>
      <c r="C128" s="188" t="s">
        <v>54</v>
      </c>
      <c r="D128" s="188"/>
      <c r="E128" s="35">
        <f>D13</f>
        <v>1439056.2686854601</v>
      </c>
    </row>
    <row r="129" spans="1:5">
      <c r="A129" s="183"/>
      <c r="C129" s="105" t="s">
        <v>265</v>
      </c>
      <c r="D129" s="139"/>
      <c r="E129" s="35">
        <f>D71</f>
        <v>1628939.7607766357</v>
      </c>
    </row>
    <row r="130" spans="1:5">
      <c r="A130" s="183"/>
      <c r="C130" s="187" t="s">
        <v>266</v>
      </c>
      <c r="D130" s="187"/>
      <c r="E130" s="35">
        <f>E131-E132</f>
        <v>-7770147.6872999966</v>
      </c>
    </row>
    <row r="131" spans="1:5">
      <c r="A131" s="183"/>
      <c r="C131" s="188" t="s">
        <v>267</v>
      </c>
      <c r="D131" s="188"/>
      <c r="E131" s="35">
        <f>D72</f>
        <v>35791284.381941102</v>
      </c>
    </row>
    <row r="132" spans="1:5">
      <c r="A132" s="183"/>
      <c r="C132" s="188" t="s">
        <v>268</v>
      </c>
      <c r="D132" s="188"/>
      <c r="E132" s="35">
        <f>SUM(E133:E134)</f>
        <v>43561432.069241099</v>
      </c>
    </row>
    <row r="133" spans="1:5">
      <c r="A133" s="183"/>
      <c r="C133" s="189" t="s">
        <v>269</v>
      </c>
      <c r="D133" s="189"/>
      <c r="E133" s="35">
        <f>E73</f>
        <v>2256612.82528</v>
      </c>
    </row>
    <row r="134" spans="1:5">
      <c r="A134" s="183"/>
      <c r="C134" s="189" t="s">
        <v>270</v>
      </c>
      <c r="D134" s="189"/>
      <c r="E134" s="35">
        <f>E74</f>
        <v>41304819.243961096</v>
      </c>
    </row>
    <row r="135" spans="1:5">
      <c r="A135" s="103" t="s">
        <v>306</v>
      </c>
      <c r="C135" s="168" t="s">
        <v>243</v>
      </c>
      <c r="D135" s="186"/>
      <c r="E135" s="128">
        <f>E85</f>
        <v>7497156.8601730242</v>
      </c>
    </row>
  </sheetData>
  <mergeCells count="73">
    <mergeCell ref="A116:A120"/>
    <mergeCell ref="A125:A134"/>
    <mergeCell ref="A123:A124"/>
    <mergeCell ref="A107:A108"/>
    <mergeCell ref="A88:A92"/>
    <mergeCell ref="A95:A96"/>
    <mergeCell ref="A98:A99"/>
    <mergeCell ref="A101:A102"/>
    <mergeCell ref="A61:A63"/>
    <mergeCell ref="A69:A71"/>
    <mergeCell ref="A76:A77"/>
    <mergeCell ref="A79:A81"/>
    <mergeCell ref="A82:A85"/>
    <mergeCell ref="A49:A52"/>
    <mergeCell ref="A53:A56"/>
    <mergeCell ref="A41:A44"/>
    <mergeCell ref="A45:A48"/>
    <mergeCell ref="A22:A26"/>
    <mergeCell ref="A28:A37"/>
    <mergeCell ref="A39:A40"/>
    <mergeCell ref="A4:A20"/>
    <mergeCell ref="T65:V65"/>
    <mergeCell ref="C135:D135"/>
    <mergeCell ref="C123:E123"/>
    <mergeCell ref="C130:D130"/>
    <mergeCell ref="C131:D131"/>
    <mergeCell ref="C132:D132"/>
    <mergeCell ref="C133:D133"/>
    <mergeCell ref="C134:D134"/>
    <mergeCell ref="C124:D124"/>
    <mergeCell ref="C125:D125"/>
    <mergeCell ref="C126:D126"/>
    <mergeCell ref="C127:D127"/>
    <mergeCell ref="C128:D128"/>
    <mergeCell ref="C39:E39"/>
    <mergeCell ref="D108:E108"/>
    <mergeCell ref="F108:G108"/>
    <mergeCell ref="H108:I108"/>
    <mergeCell ref="J108:K108"/>
    <mergeCell ref="L108:M108"/>
    <mergeCell ref="C26:F26"/>
    <mergeCell ref="E29:E30"/>
    <mergeCell ref="F29:F30"/>
    <mergeCell ref="J80:K80"/>
    <mergeCell ref="L80:M80"/>
    <mergeCell ref="C79:M79"/>
    <mergeCell ref="C80:C81"/>
    <mergeCell ref="H80:I80"/>
    <mergeCell ref="G29:G30"/>
    <mergeCell ref="H29:H30"/>
    <mergeCell ref="C28:H28"/>
    <mergeCell ref="C29:C30"/>
    <mergeCell ref="D29:D30"/>
    <mergeCell ref="E23:E24"/>
    <mergeCell ref="D23:D24"/>
    <mergeCell ref="F23:F24"/>
    <mergeCell ref="C23:C24"/>
    <mergeCell ref="C22:F22"/>
    <mergeCell ref="L5:M5"/>
    <mergeCell ref="C4:M4"/>
    <mergeCell ref="C95:D95"/>
    <mergeCell ref="C108:C109"/>
    <mergeCell ref="L62:M62"/>
    <mergeCell ref="J5:K5"/>
    <mergeCell ref="H5:I5"/>
    <mergeCell ref="F5:G5"/>
    <mergeCell ref="D5:E5"/>
    <mergeCell ref="D62:E62"/>
    <mergeCell ref="F62:G62"/>
    <mergeCell ref="H62:I62"/>
    <mergeCell ref="J62:K62"/>
    <mergeCell ref="D80:E80"/>
    <mergeCell ref="F80:G80"/>
  </mergeCells>
  <pageMargins left="0.7" right="0.7" top="0.75" bottom="0.75" header="0.3" footer="0.3"/>
  <pageSetup orientation="portrait" r:id="rId1"/>
  <ignoredErrors>
    <ignoredError sqref="H72 L72" formula="1"/>
  </ignoredErrors>
</worksheet>
</file>

<file path=xl/worksheets/sheet4.xml><?xml version="1.0" encoding="utf-8"?>
<worksheet xmlns="http://schemas.openxmlformats.org/spreadsheetml/2006/main" xmlns:r="http://schemas.openxmlformats.org/officeDocument/2006/relationships">
  <dimension ref="A1:O61"/>
  <sheetViews>
    <sheetView topLeftCell="A22" workbookViewId="0">
      <selection activeCell="C47" sqref="C47"/>
    </sheetView>
  </sheetViews>
  <sheetFormatPr defaultColWidth="9.140625" defaultRowHeight="15"/>
  <cols>
    <col min="1" max="1" width="21.85546875" customWidth="1"/>
    <col min="2" max="2" width="3.28515625" customWidth="1"/>
    <col min="3" max="3" width="78" bestFit="1" customWidth="1"/>
    <col min="4" max="13" width="12.7109375" style="35" customWidth="1"/>
    <col min="15" max="15" width="32.28515625" customWidth="1"/>
  </cols>
  <sheetData>
    <row r="1" spans="1:15" ht="18.75">
      <c r="A1" s="193" t="s">
        <v>131</v>
      </c>
      <c r="B1" s="193"/>
      <c r="C1" s="193"/>
      <c r="D1" s="193"/>
      <c r="E1" s="193"/>
      <c r="F1" s="193"/>
      <c r="G1" s="193"/>
      <c r="H1" s="193"/>
      <c r="I1" s="193"/>
      <c r="J1" s="193"/>
      <c r="K1" s="193"/>
    </row>
    <row r="2" spans="1:15">
      <c r="A2" s="191" t="s">
        <v>335</v>
      </c>
      <c r="B2" s="191"/>
      <c r="C2" s="191"/>
      <c r="D2" s="191"/>
      <c r="E2" s="191"/>
      <c r="F2" s="191"/>
      <c r="G2" s="191"/>
      <c r="H2" s="191"/>
      <c r="I2" s="191"/>
      <c r="J2" s="191"/>
      <c r="K2" s="191"/>
    </row>
    <row r="3" spans="1:15">
      <c r="A3" s="191" t="s">
        <v>336</v>
      </c>
      <c r="B3" s="191"/>
      <c r="C3" s="191"/>
      <c r="D3" s="191"/>
      <c r="E3" s="191"/>
      <c r="F3" s="191"/>
      <c r="G3" s="191"/>
      <c r="H3" s="191"/>
      <c r="I3" s="191"/>
      <c r="J3" s="191"/>
      <c r="K3" s="191"/>
    </row>
    <row r="4" spans="1:15">
      <c r="A4" s="191" t="s">
        <v>337</v>
      </c>
      <c r="B4" s="191"/>
      <c r="C4" s="191"/>
      <c r="D4" s="191"/>
      <c r="E4" s="191"/>
      <c r="F4" s="191"/>
      <c r="G4" s="191"/>
      <c r="H4" s="191"/>
      <c r="I4" s="191"/>
      <c r="J4" s="191"/>
      <c r="K4" s="191"/>
    </row>
    <row r="5" spans="1:15">
      <c r="A5" s="191" t="s">
        <v>338</v>
      </c>
      <c r="B5" s="191"/>
      <c r="C5" s="191"/>
      <c r="D5" s="191"/>
      <c r="E5" s="191"/>
      <c r="F5" s="191"/>
      <c r="G5" s="191"/>
      <c r="H5" s="191"/>
      <c r="I5" s="191"/>
      <c r="J5" s="191"/>
      <c r="K5" s="191"/>
    </row>
    <row r="6" spans="1:15">
      <c r="A6" s="194" t="s">
        <v>339</v>
      </c>
      <c r="B6" s="194"/>
      <c r="C6" s="194"/>
      <c r="D6" s="194"/>
      <c r="E6" s="194"/>
      <c r="F6" s="194"/>
      <c r="G6" s="194"/>
      <c r="H6" s="194"/>
      <c r="I6" s="194"/>
      <c r="J6" s="194"/>
      <c r="K6" s="194"/>
      <c r="N6" s="67"/>
      <c r="O6" s="67"/>
    </row>
    <row r="8" spans="1:15">
      <c r="A8" s="182" t="s">
        <v>330</v>
      </c>
      <c r="C8" s="168" t="s">
        <v>379</v>
      </c>
      <c r="D8" s="166"/>
      <c r="E8" s="166"/>
      <c r="F8" s="166"/>
      <c r="G8" s="166"/>
      <c r="H8" s="166"/>
      <c r="I8" s="166"/>
      <c r="J8" s="166"/>
      <c r="K8" s="166"/>
      <c r="L8" s="166"/>
      <c r="M8" s="166"/>
    </row>
    <row r="9" spans="1:15">
      <c r="A9" s="184"/>
      <c r="D9" s="169" t="s">
        <v>120</v>
      </c>
      <c r="E9" s="169"/>
      <c r="F9" s="169" t="s">
        <v>124</v>
      </c>
      <c r="G9" s="169"/>
      <c r="H9" s="169" t="s">
        <v>123</v>
      </c>
      <c r="I9" s="169"/>
      <c r="J9" s="169" t="s">
        <v>139</v>
      </c>
      <c r="K9" s="169"/>
      <c r="L9" s="169" t="s">
        <v>1</v>
      </c>
      <c r="M9" s="169"/>
    </row>
    <row r="10" spans="1:15">
      <c r="A10" s="68"/>
      <c r="D10" s="122" t="s">
        <v>118</v>
      </c>
      <c r="E10" s="122" t="s">
        <v>119</v>
      </c>
      <c r="F10" s="122" t="s">
        <v>118</v>
      </c>
      <c r="G10" s="122" t="s">
        <v>119</v>
      </c>
      <c r="H10" s="122" t="s">
        <v>118</v>
      </c>
      <c r="I10" s="122" t="s">
        <v>119</v>
      </c>
      <c r="J10" s="122" t="s">
        <v>118</v>
      </c>
      <c r="K10" s="122" t="s">
        <v>119</v>
      </c>
      <c r="L10" s="122" t="s">
        <v>118</v>
      </c>
      <c r="M10" s="122" t="s">
        <v>119</v>
      </c>
    </row>
    <row r="11" spans="1:15">
      <c r="A11" s="182" t="s">
        <v>331</v>
      </c>
      <c r="C11" t="s">
        <v>84</v>
      </c>
      <c r="D11" s="118">
        <v>61445684.184528768</v>
      </c>
      <c r="E11" s="118"/>
      <c r="F11" s="118">
        <v>10997985.986809963</v>
      </c>
      <c r="G11" s="118"/>
      <c r="H11" s="35">
        <f t="shared" ref="H11:H16" si="0">D11+F11</f>
        <v>72443670.171338737</v>
      </c>
      <c r="J11" s="118"/>
      <c r="K11" s="118"/>
      <c r="L11" s="35">
        <f>H11</f>
        <v>72443670.171338737</v>
      </c>
    </row>
    <row r="12" spans="1:15">
      <c r="A12" s="183"/>
      <c r="C12" t="s">
        <v>85</v>
      </c>
      <c r="D12" s="118">
        <v>16464241.714127444</v>
      </c>
      <c r="E12" s="118">
        <v>16621945.164725477</v>
      </c>
      <c r="F12" s="118">
        <v>6816313.5571619999</v>
      </c>
      <c r="G12" s="118">
        <v>5750851.7415298298</v>
      </c>
      <c r="H12" s="35">
        <f t="shared" si="0"/>
        <v>23280555.271289445</v>
      </c>
      <c r="I12" s="35">
        <f>E12+G12</f>
        <v>22372796.906255305</v>
      </c>
      <c r="J12" s="118"/>
      <c r="K12" s="118"/>
      <c r="L12" s="35">
        <f t="shared" ref="L12:M16" si="1">H12+J12</f>
        <v>23280555.271289445</v>
      </c>
      <c r="M12" s="35">
        <f t="shared" si="1"/>
        <v>22372796.906255305</v>
      </c>
    </row>
    <row r="13" spans="1:15">
      <c r="A13" s="183"/>
      <c r="C13" t="s">
        <v>92</v>
      </c>
      <c r="D13" s="118"/>
      <c r="E13" s="118">
        <v>3800440</v>
      </c>
      <c r="F13" s="118">
        <v>3800440</v>
      </c>
      <c r="G13" s="118"/>
      <c r="H13" s="35">
        <f t="shared" si="0"/>
        <v>3800440</v>
      </c>
      <c r="I13" s="35">
        <f>E13+G13</f>
        <v>3800440</v>
      </c>
      <c r="J13" s="118"/>
      <c r="K13" s="118"/>
      <c r="L13" s="35">
        <f t="shared" si="1"/>
        <v>3800440</v>
      </c>
      <c r="M13" s="35">
        <f t="shared" si="1"/>
        <v>3800440</v>
      </c>
    </row>
    <row r="14" spans="1:15">
      <c r="A14" s="183"/>
      <c r="C14" t="s">
        <v>86</v>
      </c>
      <c r="D14" s="118">
        <v>4916879</v>
      </c>
      <c r="E14" s="118">
        <v>6698126</v>
      </c>
      <c r="F14" s="118">
        <v>1781247</v>
      </c>
      <c r="G14" s="118"/>
      <c r="H14" s="35">
        <f t="shared" si="0"/>
        <v>6698126</v>
      </c>
      <c r="I14" s="35">
        <f>E14</f>
        <v>6698126</v>
      </c>
      <c r="J14" s="118"/>
      <c r="K14" s="118"/>
      <c r="L14" s="35">
        <f t="shared" si="1"/>
        <v>6698126</v>
      </c>
      <c r="M14" s="35">
        <f t="shared" si="1"/>
        <v>6698126</v>
      </c>
    </row>
    <row r="15" spans="1:15">
      <c r="A15" s="183"/>
      <c r="C15" t="s">
        <v>87</v>
      </c>
      <c r="D15" s="118">
        <v>5897277</v>
      </c>
      <c r="E15" s="118">
        <v>1298483</v>
      </c>
      <c r="F15" s="118"/>
      <c r="G15" s="118">
        <v>4598794</v>
      </c>
      <c r="H15" s="35">
        <f t="shared" si="0"/>
        <v>5897277</v>
      </c>
      <c r="I15" s="35">
        <f>E15+G15</f>
        <v>5897277</v>
      </c>
      <c r="J15" s="118"/>
      <c r="K15" s="118"/>
      <c r="L15" s="35">
        <f t="shared" si="1"/>
        <v>5897277</v>
      </c>
      <c r="M15" s="35">
        <f t="shared" si="1"/>
        <v>5897277</v>
      </c>
    </row>
    <row r="16" spans="1:15" ht="15.75" thickBot="1">
      <c r="A16" s="183"/>
      <c r="C16" t="s">
        <v>89</v>
      </c>
      <c r="D16" s="132">
        <v>5650085.7141274437</v>
      </c>
      <c r="E16" s="132">
        <v>4824896.1647254769</v>
      </c>
      <c r="F16" s="132">
        <v>1234626.5571620001</v>
      </c>
      <c r="G16" s="132">
        <v>1152057.74152983</v>
      </c>
      <c r="H16" s="133">
        <f t="shared" si="0"/>
        <v>6884712.2712894436</v>
      </c>
      <c r="I16" s="133">
        <f>E16+G16</f>
        <v>5976953.9062553067</v>
      </c>
      <c r="J16" s="132">
        <v>501529.68116869603</v>
      </c>
      <c r="K16" s="132">
        <v>1409288.04620282</v>
      </c>
      <c r="L16" s="133">
        <f t="shared" si="1"/>
        <v>7386241.9524581395</v>
      </c>
      <c r="M16" s="133">
        <f t="shared" si="1"/>
        <v>7386241.9524581265</v>
      </c>
    </row>
    <row r="17" spans="1:15" ht="15.75" thickTop="1">
      <c r="A17" s="184"/>
      <c r="C17" t="s">
        <v>90</v>
      </c>
      <c r="D17" s="131">
        <f>SUM(D11,D12)-E12</f>
        <v>61287980.733930744</v>
      </c>
      <c r="E17" s="131"/>
      <c r="F17" s="131">
        <f>SUM(F11,F12)-G12</f>
        <v>12063447.802442133</v>
      </c>
      <c r="G17" s="131"/>
      <c r="H17" s="131">
        <f>SUM(H11,H12)-I12</f>
        <v>73351428.53637287</v>
      </c>
      <c r="I17" s="131"/>
      <c r="J17" s="131"/>
      <c r="K17" s="131"/>
      <c r="L17" s="131"/>
      <c r="M17" s="131"/>
    </row>
    <row r="18" spans="1:15" ht="7.5" customHeight="1">
      <c r="A18" s="68"/>
    </row>
    <row r="19" spans="1:15" ht="79.5" customHeight="1">
      <c r="A19" s="194" t="s">
        <v>340</v>
      </c>
      <c r="B19" s="194"/>
      <c r="C19" s="194"/>
      <c r="D19" s="194"/>
      <c r="E19" s="194"/>
      <c r="F19" s="194"/>
      <c r="G19" s="194"/>
      <c r="H19" s="194"/>
      <c r="I19" s="194"/>
      <c r="J19" s="194"/>
      <c r="K19" s="194"/>
      <c r="L19" s="194"/>
      <c r="M19" s="194"/>
    </row>
    <row r="21" spans="1:15" ht="30.75" customHeight="1">
      <c r="A21" s="182" t="s">
        <v>332</v>
      </c>
      <c r="C21" s="167" t="s">
        <v>329</v>
      </c>
      <c r="D21" s="192"/>
      <c r="E21" s="192"/>
      <c r="F21" s="192"/>
      <c r="G21" s="192"/>
      <c r="H21" s="192"/>
      <c r="I21" s="192"/>
      <c r="J21" s="192"/>
      <c r="K21" s="192"/>
      <c r="L21" s="192"/>
      <c r="M21" s="192"/>
    </row>
    <row r="22" spans="1:15" ht="29.25" customHeight="1">
      <c r="A22" s="183"/>
      <c r="D22" s="169" t="s">
        <v>120</v>
      </c>
      <c r="E22" s="169"/>
      <c r="F22" s="169" t="s">
        <v>124</v>
      </c>
      <c r="G22" s="169"/>
      <c r="H22" s="169" t="s">
        <v>123</v>
      </c>
      <c r="I22" s="169"/>
      <c r="J22" s="169" t="s">
        <v>122</v>
      </c>
      <c r="K22" s="169"/>
      <c r="L22" s="169" t="s">
        <v>1</v>
      </c>
      <c r="M22" s="169"/>
      <c r="O22" s="40"/>
    </row>
    <row r="23" spans="1:15">
      <c r="A23" s="183"/>
      <c r="D23" s="122" t="s">
        <v>118</v>
      </c>
      <c r="E23" s="122" t="s">
        <v>119</v>
      </c>
      <c r="F23" s="122" t="s">
        <v>118</v>
      </c>
      <c r="G23" s="122" t="s">
        <v>119</v>
      </c>
      <c r="H23" s="122" t="s">
        <v>118</v>
      </c>
      <c r="I23" s="122" t="s">
        <v>119</v>
      </c>
      <c r="J23" s="122" t="s">
        <v>118</v>
      </c>
      <c r="K23" s="122" t="s">
        <v>119</v>
      </c>
      <c r="L23" s="122" t="s">
        <v>118</v>
      </c>
      <c r="M23" s="122" t="s">
        <v>119</v>
      </c>
      <c r="O23" s="5" t="s">
        <v>8</v>
      </c>
    </row>
    <row r="24" spans="1:15">
      <c r="A24" s="183"/>
      <c r="C24" s="41" t="s">
        <v>98</v>
      </c>
      <c r="D24" s="140">
        <f>SUM(D25:D30)</f>
        <v>17870512.7080319</v>
      </c>
      <c r="E24" s="140">
        <f t="shared" ref="E24:G24" si="2">SUM(E25:E30)</f>
        <v>16075845.702331306</v>
      </c>
      <c r="F24" s="140">
        <f t="shared" si="2"/>
        <v>16075845.702331306</v>
      </c>
      <c r="G24" s="140">
        <f t="shared" si="2"/>
        <v>17870512.7080319</v>
      </c>
      <c r="H24" s="140">
        <f>D24+F24</f>
        <v>33946358.410363205</v>
      </c>
      <c r="I24" s="140">
        <f t="shared" ref="I24:I42" si="3">E24+G24</f>
        <v>33946358.410363205</v>
      </c>
      <c r="J24" s="140"/>
      <c r="K24" s="140"/>
      <c r="L24" s="140">
        <f>H24+J24</f>
        <v>33946358.410363205</v>
      </c>
      <c r="M24" s="140">
        <f t="shared" ref="M24:M42" si="4">I24+K24</f>
        <v>33946358.410363205</v>
      </c>
    </row>
    <row r="25" spans="1:15">
      <c r="A25" s="183"/>
      <c r="C25" s="104" t="s">
        <v>91</v>
      </c>
      <c r="E25" s="35">
        <f>'LC and RA'!D36</f>
        <v>9701519.299509963</v>
      </c>
      <c r="F25" s="35">
        <f>'LC and RA'!D36</f>
        <v>9701519.299509963</v>
      </c>
      <c r="H25" s="35">
        <f t="shared" ref="H25:H42" si="5">D25+F25</f>
        <v>9701519.299509963</v>
      </c>
      <c r="I25" s="35">
        <f t="shared" si="3"/>
        <v>9701519.299509963</v>
      </c>
      <c r="L25" s="35">
        <f t="shared" ref="L25:L42" si="6">H25+J25</f>
        <v>9701519.299509963</v>
      </c>
      <c r="M25" s="35">
        <f t="shared" si="4"/>
        <v>9701519.299509963</v>
      </c>
      <c r="O25" t="s">
        <v>9</v>
      </c>
    </row>
    <row r="26" spans="1:15">
      <c r="A26" s="183"/>
      <c r="C26" t="s">
        <v>93</v>
      </c>
      <c r="E26" s="35">
        <f>E13</f>
        <v>3800440</v>
      </c>
      <c r="F26" s="35">
        <f>E13</f>
        <v>3800440</v>
      </c>
      <c r="H26" s="35">
        <f t="shared" si="5"/>
        <v>3800440</v>
      </c>
      <c r="I26" s="35">
        <f t="shared" si="3"/>
        <v>3800440</v>
      </c>
      <c r="L26" s="35">
        <f t="shared" si="6"/>
        <v>3800440</v>
      </c>
      <c r="M26" s="35">
        <f t="shared" si="4"/>
        <v>3800440</v>
      </c>
      <c r="O26" t="s">
        <v>319</v>
      </c>
    </row>
    <row r="27" spans="1:15">
      <c r="A27" s="184"/>
      <c r="C27" s="104" t="s">
        <v>95</v>
      </c>
      <c r="E27" s="35">
        <f>F27</f>
        <v>1781247</v>
      </c>
      <c r="F27" s="35">
        <f>F14</f>
        <v>1781247</v>
      </c>
      <c r="H27" s="35">
        <f t="shared" si="5"/>
        <v>1781247</v>
      </c>
      <c r="I27" s="35">
        <f t="shared" si="3"/>
        <v>1781247</v>
      </c>
      <c r="L27" s="35">
        <f t="shared" si="6"/>
        <v>1781247</v>
      </c>
      <c r="M27" s="35">
        <f t="shared" si="4"/>
        <v>1781247</v>
      </c>
      <c r="O27" t="s">
        <v>320</v>
      </c>
    </row>
    <row r="28" spans="1:15">
      <c r="A28" s="60"/>
      <c r="C28" s="104" t="s">
        <v>94</v>
      </c>
      <c r="D28" s="35">
        <f>'LC and RA'!D98</f>
        <v>12405592.1518432</v>
      </c>
      <c r="G28" s="35">
        <f>'LC and RA'!D98</f>
        <v>12405592.1518432</v>
      </c>
      <c r="H28" s="35">
        <f t="shared" ref="H28" si="7">D28+F28</f>
        <v>12405592.1518432</v>
      </c>
      <c r="I28" s="35">
        <f t="shared" ref="I28" si="8">E28+G28</f>
        <v>12405592.1518432</v>
      </c>
      <c r="L28" s="35">
        <f t="shared" ref="L28" si="9">H28+J28</f>
        <v>12405592.1518432</v>
      </c>
      <c r="M28" s="35">
        <f t="shared" ref="M28" si="10">I28+K28</f>
        <v>12405592.1518432</v>
      </c>
      <c r="O28" t="s">
        <v>9</v>
      </c>
    </row>
    <row r="29" spans="1:15">
      <c r="A29" s="182" t="s">
        <v>333</v>
      </c>
      <c r="C29" t="s">
        <v>96</v>
      </c>
      <c r="D29" s="35">
        <f>G15</f>
        <v>4598794</v>
      </c>
      <c r="G29" s="35">
        <f>G15</f>
        <v>4598794</v>
      </c>
      <c r="H29" s="35">
        <f t="shared" si="5"/>
        <v>4598794</v>
      </c>
      <c r="I29" s="35">
        <f t="shared" si="3"/>
        <v>4598794</v>
      </c>
      <c r="L29" s="35">
        <f t="shared" si="6"/>
        <v>4598794</v>
      </c>
      <c r="M29" s="35">
        <f t="shared" si="4"/>
        <v>4598794</v>
      </c>
      <c r="O29" t="s">
        <v>316</v>
      </c>
    </row>
    <row r="30" spans="1:15">
      <c r="A30" s="183"/>
      <c r="C30" t="s">
        <v>97</v>
      </c>
      <c r="D30" s="35">
        <f>'Other current transfers'!D69</f>
        <v>866126.55618870282</v>
      </c>
      <c r="E30" s="35">
        <f>'Other current transfers'!E69</f>
        <v>792639.40282134328</v>
      </c>
      <c r="F30" s="35">
        <f>'Other current transfers'!F69</f>
        <v>792639.40282134328</v>
      </c>
      <c r="G30" s="35">
        <f>'Other current transfers'!G69</f>
        <v>866126.55618870282</v>
      </c>
      <c r="H30" s="35">
        <f t="shared" si="5"/>
        <v>1658765.959010046</v>
      </c>
      <c r="I30" s="35">
        <f t="shared" si="3"/>
        <v>1658765.959010046</v>
      </c>
      <c r="L30" s="35">
        <f t="shared" si="6"/>
        <v>1658765.959010046</v>
      </c>
      <c r="M30" s="35">
        <f t="shared" si="4"/>
        <v>1658765.959010046</v>
      </c>
      <c r="O30" t="s">
        <v>10</v>
      </c>
    </row>
    <row r="31" spans="1:15">
      <c r="A31" s="183"/>
      <c r="C31" s="41" t="s">
        <v>99</v>
      </c>
      <c r="D31" s="140"/>
      <c r="E31" s="140"/>
      <c r="F31" s="140">
        <f t="shared" ref="F31" si="11">SUM(F32:F36)</f>
        <v>252725.80464819827</v>
      </c>
      <c r="G31" s="140">
        <f t="shared" ref="G31" si="12">SUM(G32:G36)</f>
        <v>96669.835648671171</v>
      </c>
      <c r="H31" s="140">
        <f t="shared" si="5"/>
        <v>252725.80464819827</v>
      </c>
      <c r="I31" s="140">
        <f t="shared" si="3"/>
        <v>96669.835648671171</v>
      </c>
      <c r="J31" s="140">
        <f t="shared" ref="J31" si="13">SUM(J32:J36)</f>
        <v>96669.835648671171</v>
      </c>
      <c r="K31" s="140">
        <f t="shared" ref="K31" si="14">SUM(K32:K36)</f>
        <v>252725.80464819827</v>
      </c>
      <c r="L31" s="140">
        <f t="shared" si="6"/>
        <v>349395.64029686945</v>
      </c>
      <c r="M31" s="140">
        <f t="shared" si="4"/>
        <v>349395.64029686945</v>
      </c>
    </row>
    <row r="32" spans="1:15">
      <c r="A32" s="183"/>
      <c r="C32" s="104" t="s">
        <v>91</v>
      </c>
      <c r="F32" s="35">
        <v>0</v>
      </c>
      <c r="H32" s="35">
        <f t="shared" si="5"/>
        <v>0</v>
      </c>
      <c r="I32" s="35">
        <f t="shared" si="3"/>
        <v>0</v>
      </c>
      <c r="K32" s="35">
        <v>0</v>
      </c>
      <c r="L32" s="35">
        <f t="shared" si="6"/>
        <v>0</v>
      </c>
      <c r="M32" s="35">
        <f t="shared" si="4"/>
        <v>0</v>
      </c>
    </row>
    <row r="33" spans="1:13">
      <c r="A33" s="183"/>
      <c r="C33" t="s">
        <v>93</v>
      </c>
      <c r="F33" s="35">
        <f>K33</f>
        <v>0</v>
      </c>
      <c r="H33" s="35">
        <f t="shared" si="5"/>
        <v>0</v>
      </c>
      <c r="I33" s="35">
        <f t="shared" si="3"/>
        <v>0</v>
      </c>
      <c r="K33" s="35">
        <f>K13</f>
        <v>0</v>
      </c>
      <c r="L33" s="35">
        <f t="shared" si="6"/>
        <v>0</v>
      </c>
      <c r="M33" s="35">
        <f t="shared" si="4"/>
        <v>0</v>
      </c>
    </row>
    <row r="34" spans="1:13">
      <c r="A34" s="183"/>
      <c r="C34" s="104" t="s">
        <v>101</v>
      </c>
      <c r="F34" s="35">
        <v>0</v>
      </c>
      <c r="H34" s="35">
        <f t="shared" si="5"/>
        <v>0</v>
      </c>
      <c r="I34" s="35">
        <f t="shared" si="3"/>
        <v>0</v>
      </c>
      <c r="K34" s="35">
        <v>0</v>
      </c>
      <c r="L34" s="35">
        <f t="shared" si="6"/>
        <v>0</v>
      </c>
      <c r="M34" s="35">
        <f t="shared" si="4"/>
        <v>0</v>
      </c>
    </row>
    <row r="35" spans="1:13">
      <c r="A35" s="184"/>
      <c r="C35" t="s">
        <v>102</v>
      </c>
      <c r="G35" s="35">
        <f>J15</f>
        <v>0</v>
      </c>
      <c r="H35" s="35">
        <f t="shared" si="5"/>
        <v>0</v>
      </c>
      <c r="I35" s="35">
        <f t="shared" si="3"/>
        <v>0</v>
      </c>
      <c r="J35" s="35">
        <f>J15</f>
        <v>0</v>
      </c>
      <c r="L35" s="35">
        <f t="shared" si="6"/>
        <v>0</v>
      </c>
      <c r="M35" s="35">
        <f t="shared" si="4"/>
        <v>0</v>
      </c>
    </row>
    <row r="36" spans="1:13">
      <c r="A36" s="60"/>
      <c r="C36" t="s">
        <v>103</v>
      </c>
      <c r="F36" s="35">
        <f>'Other current transfers'!F70</f>
        <v>252725.80464819827</v>
      </c>
      <c r="G36" s="35">
        <f>'Other current transfers'!G70</f>
        <v>96669.835648671171</v>
      </c>
      <c r="H36" s="35">
        <f t="shared" si="5"/>
        <v>252725.80464819827</v>
      </c>
      <c r="I36" s="35">
        <f t="shared" si="3"/>
        <v>96669.835648671171</v>
      </c>
      <c r="J36" s="35">
        <f>'Other current transfers'!J70</f>
        <v>96669.835648671171</v>
      </c>
      <c r="K36" s="35">
        <f>'Other current transfers'!K70</f>
        <v>252725.80464819827</v>
      </c>
      <c r="L36" s="35">
        <f t="shared" si="6"/>
        <v>349395.64029686945</v>
      </c>
      <c r="M36" s="35">
        <f t="shared" si="4"/>
        <v>349395.64029686945</v>
      </c>
    </row>
    <row r="37" spans="1:13">
      <c r="A37" s="60"/>
      <c r="C37" s="42" t="s">
        <v>100</v>
      </c>
      <c r="D37" s="140">
        <f>SUM(D38:D40)</f>
        <v>9842758.9163841195</v>
      </c>
      <c r="E37" s="140">
        <f>SUM(E38:E40)</f>
        <v>9842758.9163841195</v>
      </c>
      <c r="F37" s="140"/>
      <c r="G37" s="140"/>
      <c r="H37" s="140">
        <f t="shared" si="5"/>
        <v>9842758.9163841195</v>
      </c>
      <c r="I37" s="140">
        <f t="shared" si="3"/>
        <v>9842758.9163841195</v>
      </c>
      <c r="J37" s="140"/>
      <c r="K37" s="140"/>
      <c r="L37" s="140">
        <f t="shared" si="6"/>
        <v>9842758.9163841195</v>
      </c>
      <c r="M37" s="140">
        <f t="shared" si="4"/>
        <v>9842758.9163841195</v>
      </c>
    </row>
    <row r="38" spans="1:13">
      <c r="A38" s="60"/>
      <c r="C38" s="104" t="s">
        <v>104</v>
      </c>
      <c r="D38" s="35">
        <f>D14</f>
        <v>4916879</v>
      </c>
      <c r="E38" s="35">
        <f>E14-E27</f>
        <v>4916879</v>
      </c>
      <c r="H38" s="35">
        <f t="shared" si="5"/>
        <v>4916879</v>
      </c>
      <c r="I38" s="35">
        <f t="shared" si="3"/>
        <v>4916879</v>
      </c>
      <c r="L38" s="35">
        <f t="shared" si="6"/>
        <v>4916879</v>
      </c>
      <c r="M38" s="35">
        <f t="shared" si="4"/>
        <v>4916879</v>
      </c>
    </row>
    <row r="39" spans="1:13">
      <c r="A39" s="60"/>
      <c r="C39" t="s">
        <v>105</v>
      </c>
      <c r="D39" s="35">
        <f>D15-G15</f>
        <v>1298483</v>
      </c>
      <c r="E39" s="35">
        <f>E15</f>
        <v>1298483</v>
      </c>
      <c r="H39" s="35">
        <f t="shared" si="5"/>
        <v>1298483</v>
      </c>
      <c r="I39" s="35">
        <f t="shared" si="3"/>
        <v>1298483</v>
      </c>
      <c r="L39" s="35">
        <f t="shared" si="6"/>
        <v>1298483</v>
      </c>
      <c r="M39" s="35">
        <f t="shared" si="4"/>
        <v>1298483</v>
      </c>
    </row>
    <row r="40" spans="1:13">
      <c r="A40" s="60"/>
      <c r="C40" t="s">
        <v>106</v>
      </c>
      <c r="D40" s="35">
        <f>'Other current transfers'!D71</f>
        <v>3627396.9163841195</v>
      </c>
      <c r="E40" s="35">
        <f>'Other current transfers'!E71</f>
        <v>3627396.9163841195</v>
      </c>
      <c r="H40" s="35">
        <f t="shared" si="5"/>
        <v>3627396.9163841195</v>
      </c>
      <c r="I40" s="35">
        <f t="shared" si="3"/>
        <v>3627396.9163841195</v>
      </c>
      <c r="L40" s="35">
        <f t="shared" si="6"/>
        <v>3627396.9163841195</v>
      </c>
      <c r="M40" s="35">
        <f t="shared" si="4"/>
        <v>3627396.9163841195</v>
      </c>
    </row>
    <row r="41" spans="1:13">
      <c r="A41" s="60"/>
      <c r="C41" s="42" t="s">
        <v>107</v>
      </c>
      <c r="D41" s="140">
        <f>D42</f>
        <v>1156562.2415546218</v>
      </c>
      <c r="E41" s="140">
        <f>E42</f>
        <v>404859.84552002483</v>
      </c>
      <c r="F41" s="140"/>
      <c r="G41" s="140"/>
      <c r="H41" s="140">
        <f t="shared" si="5"/>
        <v>1156562.2415546218</v>
      </c>
      <c r="I41" s="140">
        <f t="shared" si="3"/>
        <v>404859.84552002483</v>
      </c>
      <c r="J41" s="140">
        <f>J42</f>
        <v>404859.84552002483</v>
      </c>
      <c r="K41" s="140">
        <f>K42</f>
        <v>1156562.2415546218</v>
      </c>
      <c r="L41" s="140">
        <f t="shared" si="6"/>
        <v>1561422.0870746467</v>
      </c>
      <c r="M41" s="140">
        <f t="shared" si="4"/>
        <v>1561422.0870746467</v>
      </c>
    </row>
    <row r="42" spans="1:13">
      <c r="A42" s="60"/>
      <c r="C42" t="s">
        <v>108</v>
      </c>
      <c r="D42" s="128">
        <f>'Other current transfers'!D72</f>
        <v>1156562.2415546218</v>
      </c>
      <c r="E42" s="128">
        <f>'Other current transfers'!E72</f>
        <v>404859.84552002483</v>
      </c>
      <c r="F42" s="128"/>
      <c r="G42" s="128"/>
      <c r="H42" s="128">
        <f t="shared" si="5"/>
        <v>1156562.2415546218</v>
      </c>
      <c r="I42" s="128">
        <f t="shared" si="3"/>
        <v>404859.84552002483</v>
      </c>
      <c r="J42" s="128">
        <f>'Other current transfers'!J72</f>
        <v>404859.84552002483</v>
      </c>
      <c r="K42" s="128">
        <f>'Other current transfers'!K72</f>
        <v>1156562.2415546218</v>
      </c>
      <c r="L42" s="128">
        <f t="shared" si="6"/>
        <v>1561422.0870746467</v>
      </c>
      <c r="M42" s="128">
        <f t="shared" si="4"/>
        <v>1561422.0870746467</v>
      </c>
    </row>
    <row r="43" spans="1:13">
      <c r="C43" s="14" t="s">
        <v>17</v>
      </c>
    </row>
    <row r="44" spans="1:13">
      <c r="C44" s="19" t="s">
        <v>6</v>
      </c>
      <c r="F44" s="35">
        <f>'Other current transfers'!F73</f>
        <v>189261.3496924584</v>
      </c>
      <c r="G44" s="35">
        <f>'Other current transfers'!G73</f>
        <v>189261.3496924584</v>
      </c>
      <c r="H44" s="35">
        <f t="shared" ref="H44" si="15">D44+F44</f>
        <v>189261.3496924584</v>
      </c>
      <c r="I44" s="35">
        <f t="shared" ref="I44" si="16">E44+G44</f>
        <v>189261.3496924584</v>
      </c>
      <c r="L44" s="35">
        <f t="shared" ref="L44" si="17">H44+J44</f>
        <v>189261.3496924584</v>
      </c>
      <c r="M44" s="35">
        <f t="shared" ref="M44" si="18">I44+K44</f>
        <v>189261.3496924584</v>
      </c>
    </row>
    <row r="45" spans="1:13">
      <c r="C45" s="19" t="s">
        <v>7</v>
      </c>
      <c r="D45" s="35">
        <f>D24+D31+D37+D41+D44</f>
        <v>28869833.865970641</v>
      </c>
      <c r="E45" s="35">
        <f t="shared" ref="E45:M45" si="19">E24+E31+E37+E41+E44</f>
        <v>26323464.464235451</v>
      </c>
      <c r="F45" s="35">
        <f t="shared" si="19"/>
        <v>16517832.856671963</v>
      </c>
      <c r="G45" s="35">
        <f t="shared" si="19"/>
        <v>18156443.893373031</v>
      </c>
      <c r="H45" s="35">
        <f t="shared" si="19"/>
        <v>45387666.722642601</v>
      </c>
      <c r="I45" s="35">
        <f t="shared" si="19"/>
        <v>44479908.357608482</v>
      </c>
      <c r="J45" s="35">
        <f t="shared" si="19"/>
        <v>501529.68116869603</v>
      </c>
      <c r="K45" s="35">
        <f t="shared" si="19"/>
        <v>1409288.04620282</v>
      </c>
      <c r="L45" s="35">
        <f t="shared" si="19"/>
        <v>45889196.403811291</v>
      </c>
      <c r="M45" s="35">
        <f t="shared" si="19"/>
        <v>45889196.403811291</v>
      </c>
    </row>
    <row r="46" spans="1:13">
      <c r="C46" s="19" t="s">
        <v>11</v>
      </c>
      <c r="D46" s="35">
        <f t="shared" ref="D46:M46" si="20">D45-D12</f>
        <v>12405592.151843198</v>
      </c>
      <c r="E46" s="35">
        <f t="shared" si="20"/>
        <v>9701519.2995099742</v>
      </c>
      <c r="F46" s="35">
        <f t="shared" si="20"/>
        <v>9701519.299509963</v>
      </c>
      <c r="G46" s="35">
        <f t="shared" si="20"/>
        <v>12405592.151843201</v>
      </c>
      <c r="H46" s="35">
        <f t="shared" si="20"/>
        <v>22107111.451353155</v>
      </c>
      <c r="I46" s="35">
        <f t="shared" si="20"/>
        <v>22107111.451353177</v>
      </c>
      <c r="J46" s="35">
        <f t="shared" si="20"/>
        <v>501529.68116869603</v>
      </c>
      <c r="K46" s="35">
        <f t="shared" si="20"/>
        <v>1409288.04620282</v>
      </c>
      <c r="L46" s="35">
        <f t="shared" si="20"/>
        <v>22608641.132521845</v>
      </c>
      <c r="M46" s="35">
        <f t="shared" si="20"/>
        <v>23516399.497555986</v>
      </c>
    </row>
    <row r="48" spans="1:13">
      <c r="A48" s="182" t="s">
        <v>334</v>
      </c>
      <c r="C48" s="168" t="s">
        <v>380</v>
      </c>
      <c r="D48" s="168"/>
      <c r="E48" s="168"/>
      <c r="F48" s="168"/>
      <c r="G48" s="168"/>
      <c r="H48" s="168"/>
      <c r="I48" s="168"/>
      <c r="J48" s="168"/>
      <c r="K48" s="168"/>
      <c r="L48" s="168"/>
      <c r="M48" s="168"/>
    </row>
    <row r="49" spans="1:13" ht="27" customHeight="1">
      <c r="A49" s="183"/>
      <c r="C49" s="13" t="s">
        <v>3</v>
      </c>
      <c r="D49" s="141" t="s">
        <v>12</v>
      </c>
      <c r="F49" s="195" t="s">
        <v>15</v>
      </c>
      <c r="G49" s="195"/>
      <c r="H49" s="195"/>
      <c r="I49" s="195"/>
      <c r="J49" s="195"/>
      <c r="K49" s="195"/>
      <c r="L49" s="195"/>
      <c r="M49" s="195"/>
    </row>
    <row r="50" spans="1:13">
      <c r="A50" s="183"/>
      <c r="C50" s="100" t="s">
        <v>109</v>
      </c>
      <c r="D50" s="138">
        <f>D51-D54</f>
        <v>156055.96899952739</v>
      </c>
      <c r="F50" s="142" t="s">
        <v>315</v>
      </c>
      <c r="G50" s="142"/>
      <c r="H50" s="142"/>
      <c r="I50" s="142"/>
      <c r="J50" s="142"/>
      <c r="K50" s="142"/>
      <c r="L50" s="142"/>
      <c r="M50" s="142"/>
    </row>
    <row r="51" spans="1:13">
      <c r="A51" s="183"/>
      <c r="C51" t="s">
        <v>110</v>
      </c>
      <c r="D51" s="35">
        <f>D52+D53</f>
        <v>17870512.7080319</v>
      </c>
      <c r="F51" s="35" t="s">
        <v>317</v>
      </c>
    </row>
    <row r="52" spans="1:13">
      <c r="A52" s="183"/>
      <c r="C52" s="104" t="s">
        <v>111</v>
      </c>
      <c r="D52" s="35">
        <f>D28</f>
        <v>12405592.1518432</v>
      </c>
      <c r="F52" s="35" t="s">
        <v>318</v>
      </c>
    </row>
    <row r="53" spans="1:13">
      <c r="A53" s="183"/>
      <c r="C53" s="104" t="s">
        <v>112</v>
      </c>
      <c r="D53" s="35">
        <f>SUM(D29:D30)</f>
        <v>5464920.5561887026</v>
      </c>
      <c r="F53" s="35" t="s">
        <v>321</v>
      </c>
    </row>
    <row r="54" spans="1:13">
      <c r="A54" s="183"/>
      <c r="C54" t="s">
        <v>113</v>
      </c>
      <c r="D54" s="35">
        <f>D51-D57</f>
        <v>17714456.739032373</v>
      </c>
      <c r="F54" s="35" t="s">
        <v>322</v>
      </c>
    </row>
    <row r="55" spans="1:13">
      <c r="A55" s="183"/>
      <c r="C55" s="104" t="s">
        <v>114</v>
      </c>
      <c r="D55" s="35">
        <f>F24</f>
        <v>16075845.702331306</v>
      </c>
      <c r="F55" s="35" t="s">
        <v>323</v>
      </c>
    </row>
    <row r="56" spans="1:13">
      <c r="A56" s="183"/>
      <c r="C56" s="43" t="s">
        <v>31</v>
      </c>
      <c r="D56" s="120">
        <f>D54-D55</f>
        <v>1638611.0367010664</v>
      </c>
      <c r="F56" s="35" t="s">
        <v>324</v>
      </c>
    </row>
    <row r="57" spans="1:13">
      <c r="A57" s="183"/>
      <c r="C57" s="17" t="s">
        <v>115</v>
      </c>
      <c r="D57" s="120">
        <f>K31-J31</f>
        <v>156055.9689995271</v>
      </c>
      <c r="F57" s="35" t="s">
        <v>325</v>
      </c>
    </row>
    <row r="58" spans="1:13" ht="5.25" customHeight="1">
      <c r="A58" s="183"/>
    </row>
    <row r="59" spans="1:13">
      <c r="A59" s="183"/>
      <c r="C59" t="s">
        <v>116</v>
      </c>
      <c r="D59" s="35">
        <f>D60</f>
        <v>751702.39603459695</v>
      </c>
      <c r="F59" s="35" t="s">
        <v>326</v>
      </c>
    </row>
    <row r="60" spans="1:13">
      <c r="A60" s="184"/>
      <c r="C60" t="s">
        <v>117</v>
      </c>
      <c r="D60" s="128">
        <f>D42-E42</f>
        <v>751702.39603459695</v>
      </c>
      <c r="E60" s="128"/>
      <c r="F60" s="128" t="s">
        <v>327</v>
      </c>
      <c r="G60" s="128"/>
      <c r="H60" s="128"/>
      <c r="I60" s="128"/>
      <c r="J60" s="128"/>
      <c r="K60" s="128"/>
      <c r="L60" s="128"/>
      <c r="M60" s="128"/>
    </row>
    <row r="61" spans="1:13" ht="30.75" customHeight="1">
      <c r="C61" s="177" t="s">
        <v>328</v>
      </c>
      <c r="D61" s="177"/>
      <c r="E61" s="177"/>
      <c r="F61" s="177"/>
      <c r="G61" s="177"/>
      <c r="H61" s="177"/>
      <c r="I61" s="177"/>
      <c r="J61" s="177"/>
      <c r="K61" s="177"/>
      <c r="L61" s="177"/>
      <c r="M61" s="177"/>
    </row>
  </sheetData>
  <mergeCells count="27">
    <mergeCell ref="A48:A60"/>
    <mergeCell ref="A21:A27"/>
    <mergeCell ref="A29:A35"/>
    <mergeCell ref="A6:K6"/>
    <mergeCell ref="A8:A9"/>
    <mergeCell ref="A11:A17"/>
    <mergeCell ref="A19:M19"/>
    <mergeCell ref="F49:M49"/>
    <mergeCell ref="C8:M8"/>
    <mergeCell ref="D9:E9"/>
    <mergeCell ref="F9:G9"/>
    <mergeCell ref="H9:I9"/>
    <mergeCell ref="J9:K9"/>
    <mergeCell ref="L9:M9"/>
    <mergeCell ref="A1:K1"/>
    <mergeCell ref="A2:K2"/>
    <mergeCell ref="A3:K3"/>
    <mergeCell ref="A4:K4"/>
    <mergeCell ref="A5:K5"/>
    <mergeCell ref="C61:M61"/>
    <mergeCell ref="C21:M21"/>
    <mergeCell ref="D22:E22"/>
    <mergeCell ref="F22:G22"/>
    <mergeCell ref="H22:I22"/>
    <mergeCell ref="J22:K22"/>
    <mergeCell ref="L22:M22"/>
    <mergeCell ref="C48:M48"/>
  </mergeCells>
  <pageMargins left="0.7" right="0.7" top="0.75" bottom="0.75" header="0.3" footer="0.3"/>
  <pageSetup orientation="portrait" r:id="rId1"/>
  <ignoredErrors>
    <ignoredError sqref="I14" formula="1"/>
  </ignoredErrors>
</worksheet>
</file>

<file path=xl/worksheets/sheet5.xml><?xml version="1.0" encoding="utf-8"?>
<worksheet xmlns="http://schemas.openxmlformats.org/spreadsheetml/2006/main" xmlns:r="http://schemas.openxmlformats.org/officeDocument/2006/relationships">
  <dimension ref="A1:W79"/>
  <sheetViews>
    <sheetView workbookViewId="0">
      <selection activeCell="A4" sqref="A4:A12"/>
    </sheetView>
  </sheetViews>
  <sheetFormatPr defaultColWidth="9.140625" defaultRowHeight="15"/>
  <cols>
    <col min="1" max="1" width="42.85546875" customWidth="1"/>
    <col min="2" max="2" width="5.140625" customWidth="1"/>
    <col min="3" max="3" width="43.5703125" customWidth="1"/>
    <col min="4" max="4" width="10.42578125" style="35" customWidth="1"/>
    <col min="5" max="5" width="9" style="35" customWidth="1"/>
    <col min="6" max="6" width="9.85546875" style="35" customWidth="1"/>
    <col min="7" max="7" width="9.42578125" style="35" customWidth="1"/>
    <col min="8" max="8" width="9.85546875" style="35" customWidth="1"/>
    <col min="9" max="9" width="9.42578125" style="35" customWidth="1"/>
    <col min="10" max="10" width="10.28515625" style="35" customWidth="1"/>
    <col min="11" max="11" width="9.28515625" style="35" customWidth="1"/>
    <col min="12" max="12" width="10.140625" style="35" customWidth="1"/>
    <col min="13" max="13" width="9.5703125" style="35" customWidth="1"/>
    <col min="16" max="16" width="7.28515625" customWidth="1"/>
    <col min="18" max="18" width="9.42578125" customWidth="1"/>
    <col min="20" max="20" width="7.7109375" customWidth="1"/>
  </cols>
  <sheetData>
    <row r="1" spans="1:13" ht="21">
      <c r="A1" s="47" t="s">
        <v>88</v>
      </c>
      <c r="C1" s="31"/>
    </row>
    <row r="2" spans="1:13" ht="33" customHeight="1">
      <c r="A2" s="194" t="s">
        <v>160</v>
      </c>
      <c r="B2" s="200"/>
      <c r="C2" s="200"/>
      <c r="D2" s="200"/>
      <c r="E2" s="200"/>
      <c r="F2" s="200"/>
      <c r="G2" s="200"/>
      <c r="H2" s="200"/>
      <c r="I2" s="200"/>
      <c r="J2" s="200"/>
      <c r="K2" s="200"/>
      <c r="L2" s="200"/>
      <c r="M2" s="200"/>
    </row>
    <row r="3" spans="1:13">
      <c r="C3" s="31"/>
    </row>
    <row r="4" spans="1:13">
      <c r="A4" s="182" t="s">
        <v>161</v>
      </c>
      <c r="B4" s="57"/>
      <c r="C4" s="166" t="s">
        <v>132</v>
      </c>
      <c r="D4" s="198"/>
      <c r="E4" s="198"/>
      <c r="F4" s="198"/>
      <c r="G4" s="198"/>
      <c r="H4" s="198"/>
      <c r="I4" s="198"/>
      <c r="J4" s="198"/>
      <c r="K4" s="198"/>
      <c r="L4" s="198"/>
      <c r="M4" s="198"/>
    </row>
    <row r="5" spans="1:13">
      <c r="A5" s="183"/>
      <c r="B5" s="57"/>
      <c r="D5" s="169" t="s">
        <v>135</v>
      </c>
      <c r="E5" s="169"/>
      <c r="F5" s="169" t="s">
        <v>121</v>
      </c>
      <c r="G5" s="169"/>
      <c r="H5" s="169" t="s">
        <v>141</v>
      </c>
      <c r="I5" s="169"/>
      <c r="J5" s="169" t="s">
        <v>139</v>
      </c>
      <c r="K5" s="169"/>
      <c r="L5" s="169" t="s">
        <v>1</v>
      </c>
      <c r="M5" s="169"/>
    </row>
    <row r="6" spans="1:13">
      <c r="A6" s="183"/>
      <c r="B6" s="57"/>
      <c r="D6" s="122" t="s">
        <v>134</v>
      </c>
      <c r="E6" s="122" t="s">
        <v>119</v>
      </c>
      <c r="F6" s="122" t="s">
        <v>134</v>
      </c>
      <c r="G6" s="122" t="s">
        <v>119</v>
      </c>
      <c r="H6" s="122" t="s">
        <v>134</v>
      </c>
      <c r="I6" s="122" t="s">
        <v>119</v>
      </c>
      <c r="J6" s="122" t="s">
        <v>134</v>
      </c>
      <c r="K6" s="122" t="s">
        <v>119</v>
      </c>
      <c r="L6" s="122" t="s">
        <v>134</v>
      </c>
      <c r="M6" s="122" t="s">
        <v>119</v>
      </c>
    </row>
    <row r="7" spans="1:13">
      <c r="A7" s="183"/>
      <c r="B7" s="57"/>
      <c r="C7" s="31" t="s">
        <v>88</v>
      </c>
      <c r="D7" s="143">
        <v>5650085.7141274437</v>
      </c>
      <c r="E7" s="143">
        <v>4824896.1647254769</v>
      </c>
      <c r="F7" s="143">
        <v>1234626.5571620001</v>
      </c>
      <c r="G7" s="143">
        <v>1152057.74152983</v>
      </c>
      <c r="H7" s="144">
        <f t="shared" ref="H7:I12" si="0">D7+F7</f>
        <v>6884712.2712894436</v>
      </c>
      <c r="I7" s="144">
        <f t="shared" si="0"/>
        <v>5976953.9062553067</v>
      </c>
      <c r="J7" s="143">
        <v>501529.68116869603</v>
      </c>
      <c r="K7" s="143">
        <v>1409288.04620282</v>
      </c>
      <c r="L7" s="144">
        <f t="shared" ref="L7:M12" si="1">H7+J7</f>
        <v>7386241.9524581395</v>
      </c>
      <c r="M7" s="144">
        <f t="shared" si="1"/>
        <v>7386241.9524581265</v>
      </c>
    </row>
    <row r="8" spans="1:13">
      <c r="A8" s="183"/>
      <c r="B8" s="57"/>
      <c r="C8" t="s">
        <v>170</v>
      </c>
      <c r="D8" s="145">
        <v>1549538</v>
      </c>
      <c r="E8" s="145">
        <v>1745921</v>
      </c>
      <c r="F8" s="145"/>
      <c r="G8" s="145"/>
      <c r="H8" s="137">
        <f t="shared" si="0"/>
        <v>1549538</v>
      </c>
      <c r="I8" s="137">
        <f t="shared" si="0"/>
        <v>1745921</v>
      </c>
      <c r="J8" s="145">
        <v>196383</v>
      </c>
      <c r="K8" s="145"/>
      <c r="L8" s="137">
        <f t="shared" si="1"/>
        <v>1745921</v>
      </c>
      <c r="M8" s="137">
        <f t="shared" si="1"/>
        <v>1745921</v>
      </c>
    </row>
    <row r="9" spans="1:13">
      <c r="A9" s="183"/>
      <c r="B9" s="57"/>
      <c r="C9" t="s">
        <v>171</v>
      </c>
      <c r="D9" s="145">
        <v>1745921</v>
      </c>
      <c r="E9" s="145">
        <v>1549538</v>
      </c>
      <c r="F9" s="145"/>
      <c r="G9" s="145"/>
      <c r="H9" s="137">
        <f t="shared" si="0"/>
        <v>1745921</v>
      </c>
      <c r="I9" s="137">
        <f t="shared" si="0"/>
        <v>1549538</v>
      </c>
      <c r="J9" s="145"/>
      <c r="K9" s="145">
        <v>196383</v>
      </c>
      <c r="L9" s="137">
        <f t="shared" si="1"/>
        <v>1745921</v>
      </c>
      <c r="M9" s="137">
        <f t="shared" si="1"/>
        <v>1745921</v>
      </c>
    </row>
    <row r="10" spans="1:13">
      <c r="A10" s="183"/>
      <c r="B10" s="57"/>
      <c r="C10" t="s">
        <v>150</v>
      </c>
      <c r="D10" s="145"/>
      <c r="E10" s="145"/>
      <c r="F10" s="145"/>
      <c r="G10" s="145"/>
      <c r="H10" s="137">
        <f t="shared" si="0"/>
        <v>0</v>
      </c>
      <c r="I10" s="137">
        <f t="shared" si="0"/>
        <v>0</v>
      </c>
      <c r="J10" s="145"/>
      <c r="K10" s="145"/>
      <c r="L10" s="137">
        <f t="shared" si="1"/>
        <v>0</v>
      </c>
      <c r="M10" s="137">
        <f t="shared" si="1"/>
        <v>0</v>
      </c>
    </row>
    <row r="11" spans="1:13">
      <c r="A11" s="183"/>
      <c r="B11" s="57"/>
      <c r="C11" t="s">
        <v>151</v>
      </c>
      <c r="D11" s="145"/>
      <c r="E11" s="145"/>
      <c r="F11" s="145"/>
      <c r="G11" s="145"/>
      <c r="H11" s="137">
        <f t="shared" si="0"/>
        <v>0</v>
      </c>
      <c r="I11" s="137">
        <f t="shared" si="0"/>
        <v>0</v>
      </c>
      <c r="J11" s="145"/>
      <c r="K11" s="145"/>
      <c r="L11" s="137">
        <f t="shared" si="1"/>
        <v>0</v>
      </c>
      <c r="M11" s="137">
        <f t="shared" si="1"/>
        <v>0</v>
      </c>
    </row>
    <row r="12" spans="1:13">
      <c r="A12" s="184"/>
      <c r="B12" s="57"/>
      <c r="C12" s="5" t="s">
        <v>169</v>
      </c>
      <c r="D12" s="146">
        <v>2354626.7141274442</v>
      </c>
      <c r="E12" s="146">
        <v>1529437.1647254769</v>
      </c>
      <c r="F12" s="146">
        <v>1234626.5571620001</v>
      </c>
      <c r="G12" s="146">
        <v>1152057.74152983</v>
      </c>
      <c r="H12" s="141">
        <f t="shared" si="0"/>
        <v>3589253.2712894445</v>
      </c>
      <c r="I12" s="141">
        <f t="shared" si="0"/>
        <v>2681494.9062553067</v>
      </c>
      <c r="J12" s="146">
        <v>305146.68116869603</v>
      </c>
      <c r="K12" s="146">
        <v>1212905.04620282</v>
      </c>
      <c r="L12" s="141">
        <f t="shared" si="1"/>
        <v>3894399.9524581404</v>
      </c>
      <c r="M12" s="141">
        <f t="shared" si="1"/>
        <v>3894399.9524581265</v>
      </c>
    </row>
    <row r="14" spans="1:13" ht="28.5" customHeight="1">
      <c r="A14" s="194" t="s">
        <v>162</v>
      </c>
      <c r="B14" s="194"/>
      <c r="C14" s="194"/>
      <c r="D14" s="194"/>
      <c r="E14" s="194"/>
      <c r="F14" s="194"/>
      <c r="G14" s="194"/>
      <c r="H14" s="194"/>
      <c r="I14" s="194"/>
      <c r="J14" s="194"/>
      <c r="K14" s="194"/>
      <c r="L14" s="194"/>
      <c r="M14" s="194"/>
    </row>
    <row r="15" spans="1:13">
      <c r="A15" s="56"/>
      <c r="B15" s="56"/>
      <c r="C15" s="56"/>
      <c r="D15" s="147"/>
      <c r="E15" s="147"/>
      <c r="F15" s="147"/>
      <c r="G15" s="147"/>
      <c r="H15" s="147"/>
      <c r="I15" s="147"/>
      <c r="J15" s="147"/>
      <c r="K15" s="147"/>
      <c r="L15" s="147"/>
      <c r="M15" s="147"/>
    </row>
    <row r="16" spans="1:13" ht="15" customHeight="1">
      <c r="A16" s="182" t="s">
        <v>163</v>
      </c>
      <c r="B16" s="64"/>
      <c r="C16" s="192" t="s">
        <v>152</v>
      </c>
      <c r="D16" s="192"/>
      <c r="E16" s="192"/>
      <c r="F16" s="192"/>
      <c r="G16" s="192"/>
      <c r="H16" s="192"/>
      <c r="I16" s="192"/>
      <c r="J16" s="192"/>
      <c r="K16" s="192"/>
      <c r="L16" s="192"/>
      <c r="M16" s="147"/>
    </row>
    <row r="17" spans="1:23">
      <c r="A17" s="183"/>
      <c r="B17" s="64"/>
      <c r="C17" s="185"/>
      <c r="D17" s="185"/>
      <c r="E17" s="169" t="s">
        <v>157</v>
      </c>
      <c r="F17" s="169"/>
      <c r="G17" s="169"/>
      <c r="H17" s="169"/>
      <c r="J17" s="147"/>
      <c r="K17" s="147"/>
      <c r="L17" s="147"/>
      <c r="M17" s="176"/>
      <c r="N17" s="201"/>
      <c r="O17" s="201"/>
      <c r="P17" s="201"/>
      <c r="Q17" s="201"/>
      <c r="R17" s="201"/>
      <c r="S17" s="201"/>
      <c r="T17" s="201"/>
      <c r="U17" s="201"/>
      <c r="V17" s="201"/>
      <c r="W17" s="201"/>
    </row>
    <row r="18" spans="1:23">
      <c r="A18" s="183"/>
      <c r="B18" s="64"/>
      <c r="C18" s="199"/>
      <c r="D18" s="199"/>
      <c r="E18" s="137" t="s">
        <v>136</v>
      </c>
      <c r="F18" s="137" t="s">
        <v>137</v>
      </c>
      <c r="G18" s="137" t="s">
        <v>140</v>
      </c>
      <c r="H18" s="137" t="s">
        <v>1</v>
      </c>
      <c r="I18" s="35" t="s">
        <v>4</v>
      </c>
      <c r="J18" s="147"/>
      <c r="K18" s="147"/>
      <c r="L18" s="147"/>
      <c r="M18" s="126"/>
      <c r="N18" s="202"/>
      <c r="O18" s="202"/>
      <c r="P18" s="202"/>
      <c r="Q18" s="202"/>
      <c r="R18" s="202"/>
      <c r="S18" s="202"/>
      <c r="T18" s="202"/>
      <c r="U18" s="202"/>
      <c r="V18" s="202"/>
      <c r="W18" s="202"/>
    </row>
    <row r="19" spans="1:23">
      <c r="A19" s="183"/>
      <c r="B19" s="64"/>
      <c r="C19" s="12" t="s">
        <v>133</v>
      </c>
      <c r="E19" s="35">
        <f>E57</f>
        <v>4824896.1647254769</v>
      </c>
      <c r="F19" s="35">
        <f>G57</f>
        <v>1152057.74152983</v>
      </c>
      <c r="G19" s="35">
        <f>K57</f>
        <v>1409288.04620282</v>
      </c>
      <c r="H19" s="35">
        <f>SUM(E19:G19)</f>
        <v>7386241.9524581265</v>
      </c>
      <c r="J19" s="147"/>
      <c r="K19" s="147"/>
      <c r="L19" s="147"/>
      <c r="M19" s="126"/>
      <c r="N19" s="117"/>
      <c r="O19" s="117"/>
      <c r="P19" s="117"/>
      <c r="Q19" s="117"/>
      <c r="R19" s="117"/>
      <c r="S19" s="117"/>
      <c r="T19" s="117"/>
      <c r="U19" s="117"/>
      <c r="V19" s="117"/>
      <c r="W19" s="117"/>
    </row>
    <row r="20" spans="1:23">
      <c r="A20" s="183"/>
      <c r="B20" s="64"/>
      <c r="C20" s="11" t="s">
        <v>136</v>
      </c>
      <c r="D20" s="35">
        <f>D57</f>
        <v>5650085.7141274437</v>
      </c>
      <c r="E20" s="148"/>
      <c r="F20" s="149"/>
      <c r="G20" s="150">
        <f>$G$19*D20/SUM($D$20:$D$21)</f>
        <v>1156562.2415546218</v>
      </c>
      <c r="I20" s="35">
        <f>D20/$D$23</f>
        <v>0.76494728313727889</v>
      </c>
      <c r="J20" s="147"/>
      <c r="K20" s="147"/>
      <c r="L20" s="147"/>
      <c r="M20" s="126"/>
      <c r="N20" s="3"/>
      <c r="O20" s="3"/>
      <c r="P20" s="3"/>
      <c r="Q20" s="3"/>
      <c r="R20" s="3"/>
      <c r="S20" s="3"/>
      <c r="T20" s="3"/>
      <c r="U20" s="3"/>
      <c r="V20" s="3"/>
      <c r="W20" s="3"/>
    </row>
    <row r="21" spans="1:23">
      <c r="A21" s="183"/>
      <c r="B21" s="64"/>
      <c r="C21" s="11" t="s">
        <v>138</v>
      </c>
      <c r="D21" s="35">
        <f>F57</f>
        <v>1234626.5571620001</v>
      </c>
      <c r="E21" s="151"/>
      <c r="F21" s="120"/>
      <c r="G21" s="152">
        <f>$G$19*D21/SUM($D$20:$D$21)</f>
        <v>252725.80464819827</v>
      </c>
      <c r="I21" s="35">
        <f>D21/$D$23</f>
        <v>0.16715219527179404</v>
      </c>
      <c r="J21" s="147"/>
      <c r="K21" s="147"/>
      <c r="L21" s="147"/>
      <c r="M21" s="126"/>
      <c r="N21" s="3"/>
      <c r="O21" s="3"/>
      <c r="P21" s="3"/>
      <c r="Q21" s="3"/>
      <c r="R21" s="3"/>
      <c r="S21" s="3"/>
      <c r="T21" s="3"/>
      <c r="U21" s="3"/>
      <c r="V21" s="3"/>
      <c r="W21" s="3"/>
    </row>
    <row r="22" spans="1:23">
      <c r="A22" s="183"/>
      <c r="B22" s="64"/>
      <c r="C22" s="11" t="s">
        <v>140</v>
      </c>
      <c r="D22" s="35">
        <f>J57</f>
        <v>501529.68116869603</v>
      </c>
      <c r="E22" s="153">
        <f>$D$22*E19/SUM($E$19:$F$19)</f>
        <v>404859.84552002483</v>
      </c>
      <c r="F22" s="128">
        <f>$D$22*F19/SUM($E$19:$F$19)</f>
        <v>96669.835648671171</v>
      </c>
      <c r="G22" s="154"/>
      <c r="H22" s="135"/>
      <c r="I22" s="35">
        <f>D22/$D$23</f>
        <v>6.7900521590927174E-2</v>
      </c>
      <c r="J22" s="147"/>
      <c r="K22" s="147"/>
      <c r="L22" s="147"/>
      <c r="M22" s="126"/>
      <c r="N22" s="3"/>
      <c r="O22" s="3"/>
      <c r="P22" s="3"/>
      <c r="Q22" s="3"/>
      <c r="R22" s="3"/>
      <c r="S22" s="3"/>
      <c r="T22" s="3"/>
      <c r="U22" s="3"/>
      <c r="V22" s="3"/>
      <c r="W22" s="3"/>
    </row>
    <row r="23" spans="1:23">
      <c r="A23" s="183"/>
      <c r="B23" s="64"/>
      <c r="C23" s="12" t="s">
        <v>1</v>
      </c>
      <c r="D23" s="128">
        <f>SUM(D20:D22)</f>
        <v>7386241.9524581395</v>
      </c>
      <c r="E23" s="128"/>
      <c r="F23" s="128"/>
      <c r="G23" s="128"/>
      <c r="H23" s="128"/>
      <c r="I23" s="35">
        <f>D23/$D$23</f>
        <v>1</v>
      </c>
      <c r="J23" s="147"/>
      <c r="K23" s="147"/>
      <c r="L23" s="147"/>
      <c r="M23" s="126"/>
      <c r="N23" s="3"/>
      <c r="O23" s="3"/>
      <c r="P23" s="3"/>
      <c r="Q23" s="3"/>
      <c r="R23" s="3"/>
      <c r="S23" s="3"/>
      <c r="T23" s="3"/>
      <c r="U23" s="3"/>
      <c r="V23" s="3"/>
      <c r="W23" s="3"/>
    </row>
    <row r="24" spans="1:23">
      <c r="A24" s="184"/>
      <c r="B24" s="64"/>
      <c r="C24" s="5"/>
      <c r="D24" s="128" t="s">
        <v>4</v>
      </c>
      <c r="E24" s="128">
        <f>E19/$H$19</f>
        <v>0.65322747288555327</v>
      </c>
      <c r="F24" s="128">
        <f>F19/$H$19</f>
        <v>0.1559734637648077</v>
      </c>
      <c r="G24" s="128">
        <f>G19/$H$19</f>
        <v>0.19079906334963909</v>
      </c>
      <c r="H24" s="128">
        <f>H19/$H$19</f>
        <v>1</v>
      </c>
      <c r="I24" s="128"/>
      <c r="J24" s="155"/>
      <c r="K24" s="155"/>
      <c r="L24" s="155"/>
      <c r="M24" s="126"/>
      <c r="N24" s="3"/>
      <c r="O24" s="3"/>
      <c r="P24" s="3"/>
      <c r="Q24" s="3"/>
      <c r="R24" s="3"/>
      <c r="S24" s="3"/>
      <c r="T24" s="3"/>
      <c r="U24" s="3"/>
      <c r="V24" s="3"/>
      <c r="W24" s="3"/>
    </row>
    <row r="25" spans="1:23">
      <c r="A25" s="56"/>
      <c r="B25" s="56"/>
      <c r="C25" s="56"/>
      <c r="D25" s="147"/>
      <c r="E25" s="147"/>
      <c r="F25" s="147"/>
      <c r="G25" s="147"/>
      <c r="H25" s="147"/>
      <c r="I25" s="147"/>
      <c r="J25" s="147"/>
      <c r="K25" s="147"/>
      <c r="L25" s="147"/>
      <c r="M25" s="126"/>
      <c r="N25" s="3"/>
      <c r="O25" s="3"/>
      <c r="P25" s="3"/>
      <c r="Q25" s="3"/>
      <c r="R25" s="3"/>
      <c r="S25" s="3"/>
      <c r="T25" s="3"/>
      <c r="U25" s="3"/>
      <c r="V25" s="3"/>
      <c r="W25" s="3"/>
    </row>
    <row r="26" spans="1:23" ht="15" customHeight="1">
      <c r="A26" s="182" t="s">
        <v>164</v>
      </c>
      <c r="B26" s="57"/>
      <c r="C26" s="167" t="s">
        <v>155</v>
      </c>
      <c r="D26" s="167"/>
      <c r="E26" s="167"/>
      <c r="F26" s="167"/>
      <c r="G26" s="167"/>
      <c r="H26" s="156"/>
      <c r="I26" s="156"/>
      <c r="J26" s="156"/>
      <c r="K26" s="156"/>
      <c r="L26" s="156"/>
      <c r="M26" s="126"/>
      <c r="N26" s="3"/>
      <c r="O26" s="3"/>
      <c r="P26" s="3"/>
      <c r="Q26" s="3"/>
      <c r="R26" s="3"/>
      <c r="S26" s="3"/>
      <c r="T26" s="3"/>
      <c r="U26" s="3"/>
      <c r="V26" s="3"/>
      <c r="W26" s="3"/>
    </row>
    <row r="27" spans="1:23">
      <c r="A27" s="183"/>
      <c r="B27" s="57"/>
      <c r="E27" s="130" t="s">
        <v>157</v>
      </c>
      <c r="F27" s="130"/>
      <c r="G27" s="130"/>
      <c r="H27" s="147"/>
      <c r="I27" s="147"/>
      <c r="J27" s="147"/>
      <c r="K27" s="147"/>
      <c r="L27" s="147"/>
      <c r="M27" s="157"/>
      <c r="N27" s="3"/>
      <c r="O27" s="3"/>
      <c r="P27" s="3"/>
      <c r="Q27" s="3"/>
      <c r="R27" s="3"/>
      <c r="S27" s="3"/>
      <c r="T27" s="3"/>
      <c r="U27" s="3"/>
      <c r="V27" s="3"/>
      <c r="W27" s="3"/>
    </row>
    <row r="28" spans="1:23">
      <c r="A28" s="183"/>
      <c r="B28" s="57"/>
      <c r="E28" s="130" t="s">
        <v>136</v>
      </c>
      <c r="F28" s="130" t="s">
        <v>138</v>
      </c>
      <c r="G28" s="130" t="s">
        <v>1</v>
      </c>
      <c r="H28" s="147"/>
      <c r="I28" s="147"/>
      <c r="J28" s="147"/>
      <c r="K28" s="147"/>
      <c r="L28" s="147"/>
      <c r="M28" s="147"/>
    </row>
    <row r="29" spans="1:23">
      <c r="A29" s="183"/>
      <c r="B29" s="57"/>
      <c r="C29" s="12" t="s">
        <v>133</v>
      </c>
      <c r="E29" s="35">
        <f>E19-E22</f>
        <v>4420036.3192054518</v>
      </c>
      <c r="F29" s="35">
        <f>F19-F22</f>
        <v>1055387.9058811588</v>
      </c>
      <c r="G29" s="35">
        <f>SUM(E29:F29)</f>
        <v>5475424.2250866108</v>
      </c>
      <c r="H29" s="147"/>
      <c r="I29" s="147"/>
      <c r="J29" s="147"/>
      <c r="K29" s="147"/>
      <c r="L29" s="147"/>
      <c r="M29" s="147"/>
    </row>
    <row r="30" spans="1:23">
      <c r="A30" s="183"/>
      <c r="B30" s="57"/>
      <c r="C30" s="65" t="s">
        <v>136</v>
      </c>
      <c r="D30" s="35">
        <f>D20-G20</f>
        <v>4493523.4725728221</v>
      </c>
      <c r="H30" s="147"/>
      <c r="I30" s="147"/>
      <c r="J30" s="147"/>
      <c r="K30" s="147"/>
      <c r="L30" s="147"/>
      <c r="M30" s="147"/>
    </row>
    <row r="31" spans="1:23">
      <c r="A31" s="183"/>
      <c r="B31" s="57"/>
      <c r="C31" s="65" t="s">
        <v>138</v>
      </c>
      <c r="D31" s="35">
        <f>D21-G21</f>
        <v>981900.7525138018</v>
      </c>
      <c r="H31" s="147"/>
      <c r="I31" s="147"/>
      <c r="J31" s="147"/>
      <c r="K31" s="147"/>
      <c r="L31" s="147"/>
      <c r="M31" s="147"/>
    </row>
    <row r="32" spans="1:23">
      <c r="A32" s="184"/>
      <c r="B32" s="57"/>
      <c r="C32" s="66" t="s">
        <v>1</v>
      </c>
      <c r="D32" s="128">
        <f>SUM(D30:D31)</f>
        <v>5475424.2250866238</v>
      </c>
      <c r="E32" s="128"/>
      <c r="F32" s="128"/>
      <c r="G32" s="128"/>
      <c r="H32" s="147"/>
      <c r="I32" s="147"/>
      <c r="J32" s="147"/>
      <c r="K32" s="147"/>
      <c r="L32" s="147"/>
      <c r="M32" s="147"/>
    </row>
    <row r="33" spans="1:21">
      <c r="A33" s="56"/>
      <c r="B33" s="56"/>
      <c r="C33" s="56"/>
      <c r="D33" s="147"/>
      <c r="E33" s="147"/>
      <c r="F33" s="147"/>
      <c r="G33" s="147"/>
      <c r="H33" s="147"/>
      <c r="I33" s="147"/>
      <c r="J33" s="147"/>
      <c r="K33" s="147"/>
      <c r="L33" s="147"/>
      <c r="M33" s="147"/>
    </row>
    <row r="34" spans="1:21" ht="15" customHeight="1">
      <c r="A34" s="182" t="s">
        <v>166</v>
      </c>
      <c r="B34" s="57"/>
      <c r="C34" s="167" t="s">
        <v>142</v>
      </c>
      <c r="D34" s="167"/>
      <c r="E34" s="167"/>
      <c r="F34" s="167"/>
      <c r="G34" s="167"/>
      <c r="H34" s="156"/>
      <c r="I34" s="156"/>
      <c r="J34" s="138"/>
      <c r="K34" s="156"/>
      <c r="L34" s="156"/>
      <c r="M34" s="147"/>
    </row>
    <row r="35" spans="1:21">
      <c r="A35" s="183"/>
      <c r="B35" s="57"/>
      <c r="E35" s="130" t="s">
        <v>157</v>
      </c>
      <c r="F35" s="130"/>
      <c r="G35" s="130"/>
      <c r="H35" s="147"/>
      <c r="I35" s="147"/>
      <c r="J35" s="147"/>
      <c r="K35" s="147"/>
      <c r="L35" s="147"/>
      <c r="M35" s="147"/>
      <c r="N35" s="90"/>
      <c r="O35" s="90"/>
    </row>
    <row r="36" spans="1:21">
      <c r="A36" s="183"/>
      <c r="B36" s="57"/>
      <c r="E36" s="130" t="s">
        <v>136</v>
      </c>
      <c r="F36" s="130" t="s">
        <v>138</v>
      </c>
      <c r="G36" s="130" t="s">
        <v>1</v>
      </c>
      <c r="H36" s="147"/>
      <c r="I36" s="147"/>
      <c r="J36" s="147"/>
      <c r="K36" s="147"/>
      <c r="L36" s="147"/>
      <c r="M36" s="147"/>
      <c r="N36" s="90"/>
      <c r="O36" s="90"/>
    </row>
    <row r="37" spans="1:21">
      <c r="A37" s="183"/>
      <c r="B37" s="57"/>
      <c r="C37" s="12" t="s">
        <v>133</v>
      </c>
      <c r="E37" s="35">
        <f>E29</f>
        <v>4420036.3192054518</v>
      </c>
      <c r="F37" s="35">
        <f>F29</f>
        <v>1055387.9058811588</v>
      </c>
      <c r="G37" s="35">
        <f>SUM(E37:F37)</f>
        <v>5475424.2250866108</v>
      </c>
      <c r="H37" s="147"/>
      <c r="I37" s="147"/>
      <c r="J37" s="147"/>
      <c r="K37" s="147"/>
      <c r="L37" s="147"/>
      <c r="M37" s="147"/>
    </row>
    <row r="38" spans="1:21">
      <c r="A38" s="183"/>
      <c r="B38" s="57"/>
      <c r="C38" s="65" t="s">
        <v>136</v>
      </c>
      <c r="D38" s="35">
        <f>D30</f>
        <v>4493523.4725728221</v>
      </c>
      <c r="E38" s="148">
        <f>$D30*E$29/$G$29</f>
        <v>3627396.9163841195</v>
      </c>
      <c r="F38" s="150">
        <f>$D30*F$29/$G$29</f>
        <v>866126.55618870282</v>
      </c>
      <c r="H38" s="147"/>
      <c r="I38" s="147"/>
      <c r="J38" s="147"/>
      <c r="K38" s="147"/>
      <c r="L38" s="147"/>
      <c r="M38" s="147"/>
    </row>
    <row r="39" spans="1:21">
      <c r="A39" s="183"/>
      <c r="B39" s="57"/>
      <c r="C39" s="65" t="s">
        <v>138</v>
      </c>
      <c r="D39" s="35">
        <f>D31</f>
        <v>981900.7525138018</v>
      </c>
      <c r="E39" s="153">
        <f>$D31*E$29/$G$29</f>
        <v>792639.40282134328</v>
      </c>
      <c r="F39" s="158">
        <f>$D31*F$29/$G$29</f>
        <v>189261.3496924584</v>
      </c>
      <c r="H39" s="147"/>
      <c r="I39" s="147"/>
      <c r="J39" s="147"/>
      <c r="K39" s="147"/>
      <c r="L39" s="147"/>
    </row>
    <row r="40" spans="1:21">
      <c r="A40" s="184"/>
      <c r="B40" s="57"/>
      <c r="C40" s="66" t="s">
        <v>1</v>
      </c>
      <c r="D40" s="128">
        <f>SUM(D38:D39)</f>
        <v>5475424.2250866238</v>
      </c>
      <c r="E40" s="128"/>
      <c r="F40" s="128"/>
      <c r="G40" s="128"/>
      <c r="H40" s="147"/>
      <c r="I40" s="147"/>
      <c r="J40" s="147"/>
      <c r="K40" s="147"/>
      <c r="L40" s="147"/>
    </row>
    <row r="41" spans="1:21">
      <c r="U41" s="15"/>
    </row>
    <row r="42" spans="1:21">
      <c r="A42" s="182" t="s">
        <v>167</v>
      </c>
      <c r="C42" s="192" t="s">
        <v>153</v>
      </c>
      <c r="D42" s="192"/>
      <c r="E42" s="192"/>
      <c r="F42" s="192"/>
      <c r="G42" s="192"/>
      <c r="H42" s="192"/>
      <c r="U42" s="15"/>
    </row>
    <row r="43" spans="1:21">
      <c r="A43" s="183"/>
      <c r="E43" s="196" t="s">
        <v>157</v>
      </c>
      <c r="F43" s="196"/>
      <c r="G43" s="196"/>
      <c r="H43" s="196"/>
      <c r="U43" s="15"/>
    </row>
    <row r="44" spans="1:21">
      <c r="A44" s="183"/>
      <c r="E44" s="35" t="s">
        <v>136</v>
      </c>
      <c r="F44" s="35" t="s">
        <v>138</v>
      </c>
      <c r="G44" s="35" t="s">
        <v>140</v>
      </c>
      <c r="H44" s="35" t="s">
        <v>1</v>
      </c>
      <c r="U44" s="15"/>
    </row>
    <row r="45" spans="1:21">
      <c r="A45" s="183"/>
      <c r="C45" s="5" t="s">
        <v>133</v>
      </c>
      <c r="E45" s="35">
        <f>SUM(E46:E48)</f>
        <v>4824896.1647254881</v>
      </c>
      <c r="F45" s="35">
        <f>SUM(F46:F48)</f>
        <v>1152057.7415298326</v>
      </c>
      <c r="G45" s="35">
        <f>SUM(G46:G48)</f>
        <v>1409288.04620282</v>
      </c>
      <c r="H45" s="35">
        <f>SUM(E45:G45)</f>
        <v>7386241.9524581404</v>
      </c>
      <c r="U45" s="15"/>
    </row>
    <row r="46" spans="1:21">
      <c r="A46" s="183"/>
      <c r="C46" s="11" t="s">
        <v>136</v>
      </c>
      <c r="D46" s="35">
        <f>SUM(E46:G46)</f>
        <v>5650085.7141274437</v>
      </c>
      <c r="E46" s="148">
        <f>E38</f>
        <v>3627396.9163841195</v>
      </c>
      <c r="F46" s="149">
        <f>F38</f>
        <v>866126.55618870282</v>
      </c>
      <c r="G46" s="150">
        <f>G20</f>
        <v>1156562.2415546218</v>
      </c>
      <c r="U46" s="15"/>
    </row>
    <row r="47" spans="1:21">
      <c r="A47" s="183"/>
      <c r="C47" s="11" t="s">
        <v>138</v>
      </c>
      <c r="D47" s="35">
        <f>SUM(E47:G47)</f>
        <v>1234626.5571619999</v>
      </c>
      <c r="E47" s="151">
        <f>E39</f>
        <v>792639.40282134328</v>
      </c>
      <c r="F47" s="120">
        <f>F39</f>
        <v>189261.3496924584</v>
      </c>
      <c r="G47" s="152">
        <f>G21</f>
        <v>252725.80464819827</v>
      </c>
      <c r="U47" s="15"/>
    </row>
    <row r="48" spans="1:21">
      <c r="A48" s="183"/>
      <c r="C48" s="11" t="s">
        <v>140</v>
      </c>
      <c r="D48" s="35">
        <f>SUM(E48:G48)</f>
        <v>501529.68116869603</v>
      </c>
      <c r="E48" s="153">
        <f>E22</f>
        <v>404859.84552002483</v>
      </c>
      <c r="F48" s="128">
        <f>F22</f>
        <v>96669.835648671171</v>
      </c>
      <c r="G48" s="154"/>
      <c r="H48" s="135"/>
      <c r="U48" s="15"/>
    </row>
    <row r="49" spans="1:21">
      <c r="A49" s="184"/>
      <c r="C49" s="12" t="s">
        <v>1</v>
      </c>
      <c r="D49" s="128">
        <f>SUM(D46:D48)</f>
        <v>7386241.9524581395</v>
      </c>
      <c r="E49" s="128"/>
      <c r="F49" s="128"/>
      <c r="G49" s="128"/>
      <c r="H49" s="128"/>
      <c r="U49" s="15"/>
    </row>
    <row r="50" spans="1:21">
      <c r="U50" s="15"/>
    </row>
    <row r="51" spans="1:21">
      <c r="A51" s="182" t="s">
        <v>165</v>
      </c>
      <c r="C51" t="s">
        <v>342</v>
      </c>
      <c r="U51" s="15"/>
    </row>
    <row r="52" spans="1:21">
      <c r="A52" s="183"/>
      <c r="D52" s="169" t="s">
        <v>135</v>
      </c>
      <c r="E52" s="169"/>
      <c r="F52" s="169" t="s">
        <v>121</v>
      </c>
      <c r="G52" s="169"/>
      <c r="H52" s="169" t="s">
        <v>141</v>
      </c>
      <c r="I52" s="169"/>
      <c r="J52" s="169" t="s">
        <v>139</v>
      </c>
      <c r="K52" s="169"/>
      <c r="L52" s="169" t="s">
        <v>1</v>
      </c>
      <c r="M52" s="169"/>
      <c r="U52" s="15"/>
    </row>
    <row r="53" spans="1:21">
      <c r="A53" s="183"/>
      <c r="D53" s="122" t="s">
        <v>134</v>
      </c>
      <c r="E53" s="122" t="s">
        <v>119</v>
      </c>
      <c r="F53" s="122" t="s">
        <v>134</v>
      </c>
      <c r="G53" s="122" t="s">
        <v>119</v>
      </c>
      <c r="H53" s="122" t="s">
        <v>134</v>
      </c>
      <c r="I53" s="122" t="s">
        <v>119</v>
      </c>
      <c r="J53" s="122" t="s">
        <v>134</v>
      </c>
      <c r="K53" s="122" t="s">
        <v>119</v>
      </c>
      <c r="L53" s="122" t="s">
        <v>134</v>
      </c>
      <c r="M53" s="122" t="s">
        <v>119</v>
      </c>
    </row>
    <row r="54" spans="1:21">
      <c r="A54" s="183"/>
      <c r="C54" t="s">
        <v>88</v>
      </c>
      <c r="D54" s="138">
        <f>SUM(D55:D57)</f>
        <v>5650085.7141274437</v>
      </c>
      <c r="E54" s="138">
        <f t="shared" ref="E54:M54" si="2">SUM(E55:E57)</f>
        <v>4824896.1647254769</v>
      </c>
      <c r="F54" s="138">
        <f t="shared" si="2"/>
        <v>1234626.5571620001</v>
      </c>
      <c r="G54" s="138">
        <f t="shared" si="2"/>
        <v>1152057.74152983</v>
      </c>
      <c r="H54" s="138">
        <f t="shared" si="2"/>
        <v>6884712.2712894445</v>
      </c>
      <c r="I54" s="138">
        <f t="shared" si="2"/>
        <v>5976953.9062553067</v>
      </c>
      <c r="J54" s="138">
        <f t="shared" si="2"/>
        <v>501529.68116869603</v>
      </c>
      <c r="K54" s="138">
        <f t="shared" si="2"/>
        <v>1409288.04620282</v>
      </c>
      <c r="L54" s="138">
        <f t="shared" si="2"/>
        <v>7386241.9524581404</v>
      </c>
      <c r="M54" s="138">
        <f t="shared" si="2"/>
        <v>7386241.9524581265</v>
      </c>
      <c r="Q54" s="15"/>
      <c r="R54" s="15"/>
      <c r="S54" s="15"/>
    </row>
    <row r="55" spans="1:21">
      <c r="A55" s="183"/>
      <c r="C55" t="s">
        <v>150</v>
      </c>
      <c r="D55" s="138">
        <f t="shared" ref="D55:M55" si="3">D10</f>
        <v>0</v>
      </c>
      <c r="E55" s="138">
        <f t="shared" si="3"/>
        <v>0</v>
      </c>
      <c r="F55" s="138">
        <f t="shared" si="3"/>
        <v>0</v>
      </c>
      <c r="G55" s="138">
        <f t="shared" si="3"/>
        <v>0</v>
      </c>
      <c r="H55" s="138">
        <f t="shared" si="3"/>
        <v>0</v>
      </c>
      <c r="I55" s="138">
        <f t="shared" si="3"/>
        <v>0</v>
      </c>
      <c r="J55" s="138">
        <f t="shared" si="3"/>
        <v>0</v>
      </c>
      <c r="K55" s="138">
        <f t="shared" si="3"/>
        <v>0</v>
      </c>
      <c r="L55" s="138">
        <f t="shared" si="3"/>
        <v>0</v>
      </c>
      <c r="M55" s="138">
        <f t="shared" si="3"/>
        <v>0</v>
      </c>
      <c r="Q55" s="15"/>
      <c r="R55" s="15"/>
      <c r="S55" s="15"/>
    </row>
    <row r="56" spans="1:21">
      <c r="A56" s="183"/>
      <c r="C56" t="s">
        <v>151</v>
      </c>
      <c r="D56" s="138">
        <f t="shared" ref="D56:M56" si="4">D11</f>
        <v>0</v>
      </c>
      <c r="E56" s="138">
        <f t="shared" si="4"/>
        <v>0</v>
      </c>
      <c r="F56" s="138">
        <f t="shared" si="4"/>
        <v>0</v>
      </c>
      <c r="G56" s="138">
        <f t="shared" si="4"/>
        <v>0</v>
      </c>
      <c r="H56" s="138">
        <f t="shared" si="4"/>
        <v>0</v>
      </c>
      <c r="I56" s="138">
        <f t="shared" si="4"/>
        <v>0</v>
      </c>
      <c r="J56" s="138">
        <f t="shared" si="4"/>
        <v>0</v>
      </c>
      <c r="K56" s="138">
        <f t="shared" si="4"/>
        <v>0</v>
      </c>
      <c r="L56" s="138">
        <f t="shared" si="4"/>
        <v>0</v>
      </c>
      <c r="M56" s="138">
        <f t="shared" si="4"/>
        <v>0</v>
      </c>
    </row>
    <row r="57" spans="1:21" ht="45">
      <c r="A57" s="183"/>
      <c r="C57" s="36" t="s">
        <v>154</v>
      </c>
      <c r="D57" s="159">
        <f t="shared" ref="D57:M57" si="5">D8+D9+D12</f>
        <v>5650085.7141274437</v>
      </c>
      <c r="E57" s="159">
        <f t="shared" si="5"/>
        <v>4824896.1647254769</v>
      </c>
      <c r="F57" s="159">
        <f t="shared" si="5"/>
        <v>1234626.5571620001</v>
      </c>
      <c r="G57" s="159">
        <f t="shared" si="5"/>
        <v>1152057.74152983</v>
      </c>
      <c r="H57" s="159">
        <f t="shared" si="5"/>
        <v>6884712.2712894445</v>
      </c>
      <c r="I57" s="159">
        <f t="shared" si="5"/>
        <v>5976953.9062553067</v>
      </c>
      <c r="J57" s="159">
        <f t="shared" si="5"/>
        <v>501529.68116869603</v>
      </c>
      <c r="K57" s="159">
        <f t="shared" si="5"/>
        <v>1409288.04620282</v>
      </c>
      <c r="L57" s="159">
        <f t="shared" si="5"/>
        <v>7386241.9524581404</v>
      </c>
      <c r="M57" s="159">
        <f t="shared" si="5"/>
        <v>7386241.9524581265</v>
      </c>
    </row>
    <row r="58" spans="1:21">
      <c r="A58" s="183"/>
      <c r="C58" s="37" t="s">
        <v>146</v>
      </c>
      <c r="D58" s="159">
        <f>F46</f>
        <v>866126.55618870282</v>
      </c>
      <c r="E58" s="159">
        <f>E47</f>
        <v>792639.40282134328</v>
      </c>
      <c r="F58" s="159">
        <f>E47</f>
        <v>792639.40282134328</v>
      </c>
      <c r="G58" s="159">
        <f>F46</f>
        <v>866126.55618870282</v>
      </c>
      <c r="H58" s="159">
        <f>D58+F58</f>
        <v>1658765.959010046</v>
      </c>
      <c r="I58" s="159">
        <f>E58+G58</f>
        <v>1658765.959010046</v>
      </c>
      <c r="J58" s="159"/>
      <c r="K58" s="159"/>
      <c r="L58" s="159">
        <f>H58+J58</f>
        <v>1658765.959010046</v>
      </c>
      <c r="M58" s="159">
        <f>I58+K58</f>
        <v>1658765.959010046</v>
      </c>
    </row>
    <row r="59" spans="1:21">
      <c r="A59" s="183"/>
      <c r="C59" s="37" t="s">
        <v>147</v>
      </c>
      <c r="D59" s="159"/>
      <c r="E59" s="159"/>
      <c r="F59" s="159">
        <f>G21</f>
        <v>252725.80464819827</v>
      </c>
      <c r="G59" s="159">
        <f>F48</f>
        <v>96669.835648671171</v>
      </c>
      <c r="H59" s="159">
        <f t="shared" ref="H59:H62" si="6">D59+F59</f>
        <v>252725.80464819827</v>
      </c>
      <c r="I59" s="159">
        <f t="shared" ref="I59:I62" si="7">E59+G59</f>
        <v>96669.835648671171</v>
      </c>
      <c r="J59" s="159">
        <f>F22</f>
        <v>96669.835648671171</v>
      </c>
      <c r="K59" s="159">
        <f>G21</f>
        <v>252725.80464819827</v>
      </c>
      <c r="L59" s="159">
        <f t="shared" ref="L59:L62" si="8">H59+J59</f>
        <v>349395.64029686945</v>
      </c>
      <c r="M59" s="159">
        <f t="shared" ref="M59:M62" si="9">I59+K59</f>
        <v>349395.64029686945</v>
      </c>
    </row>
    <row r="60" spans="1:21">
      <c r="A60" s="183"/>
      <c r="C60" s="37" t="s">
        <v>143</v>
      </c>
      <c r="D60" s="159"/>
      <c r="E60" s="159"/>
      <c r="F60" s="159">
        <f>F39</f>
        <v>189261.3496924584</v>
      </c>
      <c r="G60" s="159">
        <f>F47</f>
        <v>189261.3496924584</v>
      </c>
      <c r="H60" s="159">
        <f t="shared" si="6"/>
        <v>189261.3496924584</v>
      </c>
      <c r="I60" s="159">
        <f t="shared" si="7"/>
        <v>189261.3496924584</v>
      </c>
      <c r="J60" s="159"/>
      <c r="K60" s="159"/>
      <c r="L60" s="159">
        <f t="shared" si="8"/>
        <v>189261.3496924584</v>
      </c>
      <c r="M60" s="159">
        <f t="shared" si="9"/>
        <v>189261.3496924584</v>
      </c>
    </row>
    <row r="61" spans="1:21">
      <c r="A61" s="183"/>
      <c r="C61" s="37" t="s">
        <v>148</v>
      </c>
      <c r="D61" s="159">
        <f>G20</f>
        <v>1156562.2415546218</v>
      </c>
      <c r="E61" s="159">
        <f>E22</f>
        <v>404859.84552002483</v>
      </c>
      <c r="F61" s="159"/>
      <c r="G61" s="159"/>
      <c r="H61" s="159">
        <f t="shared" ref="H61" si="10">D61+F61</f>
        <v>1156562.2415546218</v>
      </c>
      <c r="I61" s="159">
        <f t="shared" ref="I61" si="11">E61+G61</f>
        <v>404859.84552002483</v>
      </c>
      <c r="J61" s="159">
        <f>E22</f>
        <v>404859.84552002483</v>
      </c>
      <c r="K61" s="159">
        <f>G20</f>
        <v>1156562.2415546218</v>
      </c>
      <c r="L61" s="159">
        <f t="shared" ref="L61" si="12">H61+J61</f>
        <v>1561422.0870746467</v>
      </c>
      <c r="M61" s="159">
        <f t="shared" ref="M61" si="13">I61+K61</f>
        <v>1561422.0870746467</v>
      </c>
    </row>
    <row r="62" spans="1:21">
      <c r="A62" s="183"/>
      <c r="C62" s="39" t="s">
        <v>144</v>
      </c>
      <c r="D62" s="160">
        <f>E38</f>
        <v>3627396.9163841195</v>
      </c>
      <c r="E62" s="160">
        <f>E38</f>
        <v>3627396.9163841195</v>
      </c>
      <c r="F62" s="160"/>
      <c r="G62" s="160"/>
      <c r="H62" s="160">
        <f t="shared" si="6"/>
        <v>3627396.9163841195</v>
      </c>
      <c r="I62" s="160">
        <f t="shared" si="7"/>
        <v>3627396.9163841195</v>
      </c>
      <c r="J62" s="160"/>
      <c r="K62" s="160"/>
      <c r="L62" s="160">
        <f t="shared" si="8"/>
        <v>3627396.9163841195</v>
      </c>
      <c r="M62" s="160">
        <f t="shared" si="9"/>
        <v>3627396.9163841195</v>
      </c>
    </row>
    <row r="63" spans="1:21">
      <c r="A63" s="184"/>
      <c r="C63" s="38" t="s">
        <v>5</v>
      </c>
      <c r="D63" s="35">
        <f>SUM(D58:D62)-D57</f>
        <v>0</v>
      </c>
      <c r="E63" s="35">
        <f>SUM(E58:E62)-E57</f>
        <v>1.1175870895385742E-8</v>
      </c>
      <c r="F63" s="35">
        <f>SUM(F58:F62)-F57</f>
        <v>0</v>
      </c>
      <c r="G63" s="35">
        <f>SUM(G58:G62)-G57</f>
        <v>2.3283064365386963E-9</v>
      </c>
      <c r="H63" s="35">
        <f t="shared" ref="H63:M63" si="14">SUM(H58:H62)-H57</f>
        <v>0</v>
      </c>
      <c r="I63" s="35">
        <f t="shared" si="14"/>
        <v>1.3038516044616699E-8</v>
      </c>
      <c r="J63" s="35">
        <f t="shared" si="14"/>
        <v>0</v>
      </c>
      <c r="K63" s="35">
        <f t="shared" si="14"/>
        <v>0</v>
      </c>
      <c r="L63" s="35">
        <f t="shared" si="14"/>
        <v>0</v>
      </c>
      <c r="M63" s="35">
        <f t="shared" si="14"/>
        <v>1.3038516044616699E-8</v>
      </c>
    </row>
    <row r="64" spans="1:21">
      <c r="P64" s="16"/>
    </row>
    <row r="65" spans="1:16">
      <c r="A65" s="182" t="s">
        <v>168</v>
      </c>
      <c r="C65" s="197" t="s">
        <v>344</v>
      </c>
      <c r="D65" s="197"/>
      <c r="E65" s="197"/>
      <c r="F65" s="197"/>
      <c r="G65" s="197"/>
      <c r="H65" s="197"/>
      <c r="I65" s="197"/>
      <c r="J65" s="197"/>
      <c r="K65" s="197"/>
      <c r="L65" s="197"/>
      <c r="M65" s="197"/>
      <c r="P65" s="16"/>
    </row>
    <row r="66" spans="1:16">
      <c r="A66" s="183"/>
      <c r="D66" s="169" t="s">
        <v>135</v>
      </c>
      <c r="E66" s="169"/>
      <c r="F66" s="169" t="s">
        <v>121</v>
      </c>
      <c r="G66" s="169"/>
      <c r="H66" s="169" t="s">
        <v>141</v>
      </c>
      <c r="I66" s="169"/>
      <c r="J66" s="169" t="s">
        <v>139</v>
      </c>
      <c r="K66" s="169"/>
      <c r="L66" s="169" t="s">
        <v>1</v>
      </c>
      <c r="M66" s="169"/>
      <c r="P66" s="16"/>
    </row>
    <row r="67" spans="1:16">
      <c r="A67" s="183"/>
      <c r="C67" s="5"/>
      <c r="D67" s="122" t="s">
        <v>134</v>
      </c>
      <c r="E67" s="122" t="s">
        <v>119</v>
      </c>
      <c r="F67" s="122" t="s">
        <v>134</v>
      </c>
      <c r="G67" s="122" t="s">
        <v>119</v>
      </c>
      <c r="H67" s="122" t="s">
        <v>134</v>
      </c>
      <c r="I67" s="122" t="s">
        <v>119</v>
      </c>
      <c r="J67" s="122" t="s">
        <v>134</v>
      </c>
      <c r="K67" s="122" t="s">
        <v>119</v>
      </c>
      <c r="L67" s="122" t="s">
        <v>134</v>
      </c>
      <c r="M67" s="122" t="s">
        <v>119</v>
      </c>
    </row>
    <row r="68" spans="1:16">
      <c r="A68" s="183"/>
      <c r="C68" t="s">
        <v>88</v>
      </c>
      <c r="D68" s="35">
        <f>SUM(D69:D72)</f>
        <v>5650085.7141274437</v>
      </c>
      <c r="E68" s="35">
        <f t="shared" ref="E68:M68" si="15">SUM(E69:E72)</f>
        <v>4824896.1647254881</v>
      </c>
      <c r="F68" s="35">
        <f t="shared" si="15"/>
        <v>1045365.2074695416</v>
      </c>
      <c r="G68" s="35">
        <f t="shared" si="15"/>
        <v>962796.39183737396</v>
      </c>
      <c r="H68" s="35">
        <f t="shared" si="15"/>
        <v>6695450.9215969853</v>
      </c>
      <c r="I68" s="35">
        <f t="shared" si="15"/>
        <v>5787692.5565628614</v>
      </c>
      <c r="J68" s="35">
        <f t="shared" si="15"/>
        <v>501529.68116869603</v>
      </c>
      <c r="K68" s="35">
        <f t="shared" si="15"/>
        <v>1409288.04620282</v>
      </c>
      <c r="L68" s="35">
        <f t="shared" si="15"/>
        <v>7196980.6027656812</v>
      </c>
      <c r="M68" s="35">
        <f t="shared" si="15"/>
        <v>7196980.6027656812</v>
      </c>
    </row>
    <row r="69" spans="1:16">
      <c r="A69" s="183"/>
      <c r="C69" s="104" t="s">
        <v>146</v>
      </c>
      <c r="D69" s="35">
        <f t="shared" ref="D69:M69" si="16">D58</f>
        <v>866126.55618870282</v>
      </c>
      <c r="E69" s="35">
        <f t="shared" si="16"/>
        <v>792639.40282134328</v>
      </c>
      <c r="F69" s="35">
        <f t="shared" si="16"/>
        <v>792639.40282134328</v>
      </c>
      <c r="G69" s="35">
        <f t="shared" si="16"/>
        <v>866126.55618870282</v>
      </c>
      <c r="H69" s="35">
        <f t="shared" si="16"/>
        <v>1658765.959010046</v>
      </c>
      <c r="I69" s="35">
        <f t="shared" si="16"/>
        <v>1658765.959010046</v>
      </c>
      <c r="J69" s="35">
        <f t="shared" si="16"/>
        <v>0</v>
      </c>
      <c r="K69" s="35">
        <f t="shared" si="16"/>
        <v>0</v>
      </c>
      <c r="L69" s="35">
        <f t="shared" si="16"/>
        <v>1658765.959010046</v>
      </c>
      <c r="M69" s="35">
        <f t="shared" si="16"/>
        <v>1658765.959010046</v>
      </c>
    </row>
    <row r="70" spans="1:16">
      <c r="A70" s="183"/>
      <c r="C70" s="104" t="s">
        <v>147</v>
      </c>
      <c r="D70" s="35">
        <f t="shared" ref="D70:M70" si="17">D56+D59</f>
        <v>0</v>
      </c>
      <c r="E70" s="35">
        <f t="shared" si="17"/>
        <v>0</v>
      </c>
      <c r="F70" s="35">
        <f t="shared" si="17"/>
        <v>252725.80464819827</v>
      </c>
      <c r="G70" s="35">
        <f t="shared" si="17"/>
        <v>96669.835648671171</v>
      </c>
      <c r="H70" s="35">
        <f t="shared" si="17"/>
        <v>252725.80464819827</v>
      </c>
      <c r="I70" s="35">
        <f t="shared" si="17"/>
        <v>96669.835648671171</v>
      </c>
      <c r="J70" s="35">
        <f t="shared" si="17"/>
        <v>96669.835648671171</v>
      </c>
      <c r="K70" s="35">
        <f t="shared" si="17"/>
        <v>252725.80464819827</v>
      </c>
      <c r="L70" s="35">
        <f t="shared" si="17"/>
        <v>349395.64029686945</v>
      </c>
      <c r="M70" s="35">
        <f t="shared" si="17"/>
        <v>349395.64029686945</v>
      </c>
    </row>
    <row r="71" spans="1:16">
      <c r="A71" s="183"/>
      <c r="C71" s="104" t="s">
        <v>144</v>
      </c>
      <c r="D71" s="35">
        <f t="shared" ref="D71:M71" si="18">D62</f>
        <v>3627396.9163841195</v>
      </c>
      <c r="E71" s="35">
        <f t="shared" si="18"/>
        <v>3627396.9163841195</v>
      </c>
      <c r="F71" s="35">
        <f t="shared" si="18"/>
        <v>0</v>
      </c>
      <c r="G71" s="35">
        <f t="shared" si="18"/>
        <v>0</v>
      </c>
      <c r="H71" s="35">
        <f t="shared" si="18"/>
        <v>3627396.9163841195</v>
      </c>
      <c r="I71" s="35">
        <f t="shared" si="18"/>
        <v>3627396.9163841195</v>
      </c>
      <c r="J71" s="35">
        <f t="shared" si="18"/>
        <v>0</v>
      </c>
      <c r="K71" s="35">
        <f t="shared" si="18"/>
        <v>0</v>
      </c>
      <c r="L71" s="35">
        <f t="shared" si="18"/>
        <v>3627396.9163841195</v>
      </c>
      <c r="M71" s="35">
        <f t="shared" si="18"/>
        <v>3627396.9163841195</v>
      </c>
    </row>
    <row r="72" spans="1:16">
      <c r="A72" s="183"/>
      <c r="C72" s="21" t="s">
        <v>149</v>
      </c>
      <c r="D72" s="128">
        <f t="shared" ref="D72:M72" si="19">D61</f>
        <v>1156562.2415546218</v>
      </c>
      <c r="E72" s="128">
        <f t="shared" si="19"/>
        <v>404859.84552002483</v>
      </c>
      <c r="F72" s="128">
        <f t="shared" si="19"/>
        <v>0</v>
      </c>
      <c r="G72" s="128">
        <f t="shared" si="19"/>
        <v>0</v>
      </c>
      <c r="H72" s="128">
        <f t="shared" si="19"/>
        <v>1156562.2415546218</v>
      </c>
      <c r="I72" s="128">
        <f t="shared" si="19"/>
        <v>404859.84552002483</v>
      </c>
      <c r="J72" s="128">
        <f t="shared" si="19"/>
        <v>404859.84552002483</v>
      </c>
      <c r="K72" s="128">
        <f t="shared" si="19"/>
        <v>1156562.2415546218</v>
      </c>
      <c r="L72" s="128">
        <f t="shared" si="19"/>
        <v>1561422.0870746467</v>
      </c>
      <c r="M72" s="128">
        <f t="shared" si="19"/>
        <v>1561422.0870746467</v>
      </c>
    </row>
    <row r="73" spans="1:16">
      <c r="A73" s="183"/>
      <c r="C73" s="14" t="s">
        <v>145</v>
      </c>
      <c r="F73" s="35">
        <f>F10+F60</f>
        <v>189261.3496924584</v>
      </c>
      <c r="G73" s="35">
        <f>G10+G60</f>
        <v>189261.3496924584</v>
      </c>
      <c r="H73" s="35">
        <f>F73</f>
        <v>189261.3496924584</v>
      </c>
      <c r="I73" s="35">
        <f>G73</f>
        <v>189261.3496924584</v>
      </c>
      <c r="L73" s="35">
        <f>H73</f>
        <v>189261.3496924584</v>
      </c>
      <c r="M73" s="35">
        <f>I73</f>
        <v>189261.3496924584</v>
      </c>
    </row>
    <row r="74" spans="1:16">
      <c r="A74" s="183"/>
      <c r="C74" s="14" t="s">
        <v>343</v>
      </c>
      <c r="D74" s="35">
        <f>D68+D73</f>
        <v>5650085.7141274437</v>
      </c>
      <c r="E74" s="35">
        <f t="shared" ref="E74:M74" si="20">E68+E73</f>
        <v>4824896.1647254881</v>
      </c>
      <c r="F74" s="35">
        <f t="shared" si="20"/>
        <v>1234626.5571619999</v>
      </c>
      <c r="G74" s="35">
        <f t="shared" si="20"/>
        <v>1152057.7415298324</v>
      </c>
      <c r="H74" s="35">
        <f t="shared" si="20"/>
        <v>6884712.2712894436</v>
      </c>
      <c r="I74" s="35">
        <f t="shared" si="20"/>
        <v>5976953.9062553197</v>
      </c>
      <c r="J74" s="35">
        <f t="shared" si="20"/>
        <v>501529.68116869603</v>
      </c>
      <c r="K74" s="35">
        <f t="shared" si="20"/>
        <v>1409288.04620282</v>
      </c>
      <c r="L74" s="35">
        <f t="shared" si="20"/>
        <v>7386241.9524581395</v>
      </c>
      <c r="M74" s="35">
        <f t="shared" si="20"/>
        <v>7386241.9524581395</v>
      </c>
    </row>
    <row r="75" spans="1:16">
      <c r="A75" s="184"/>
      <c r="C75" s="14" t="s">
        <v>2</v>
      </c>
      <c r="D75" s="35">
        <f t="shared" ref="D75:M75" si="21">D54-D74</f>
        <v>0</v>
      </c>
      <c r="E75" s="35">
        <f t="shared" si="21"/>
        <v>-1.1175870895385742E-8</v>
      </c>
      <c r="F75" s="35">
        <f t="shared" si="21"/>
        <v>0</v>
      </c>
      <c r="G75" s="35">
        <f t="shared" si="21"/>
        <v>-2.3283064365386963E-9</v>
      </c>
      <c r="H75" s="35">
        <f t="shared" si="21"/>
        <v>0</v>
      </c>
      <c r="I75" s="35">
        <f t="shared" si="21"/>
        <v>-1.3038516044616699E-8</v>
      </c>
      <c r="J75" s="35">
        <f t="shared" si="21"/>
        <v>0</v>
      </c>
      <c r="K75" s="35">
        <f t="shared" si="21"/>
        <v>0</v>
      </c>
      <c r="L75" s="35">
        <f t="shared" si="21"/>
        <v>0</v>
      </c>
      <c r="M75" s="35">
        <f t="shared" si="21"/>
        <v>-1.3038516044616699E-8</v>
      </c>
    </row>
    <row r="76" spans="1:16">
      <c r="C76" s="14"/>
    </row>
    <row r="77" spans="1:16">
      <c r="C77" t="s">
        <v>172</v>
      </c>
    </row>
    <row r="78" spans="1:16">
      <c r="C78" t="s">
        <v>158</v>
      </c>
      <c r="D78" s="35">
        <f>D68-E68</f>
        <v>825189.54940195568</v>
      </c>
      <c r="F78" s="35">
        <f>F68-G68</f>
        <v>82568.815632167622</v>
      </c>
      <c r="H78" s="35">
        <f>H68-I68</f>
        <v>907758.36503412388</v>
      </c>
      <c r="J78" s="35">
        <f>J68-K68</f>
        <v>-907758.365034124</v>
      </c>
      <c r="L78" s="35">
        <f>L68-M68</f>
        <v>0</v>
      </c>
    </row>
    <row r="79" spans="1:16">
      <c r="C79" t="s">
        <v>159</v>
      </c>
      <c r="D79" s="35">
        <f>D7-E7</f>
        <v>825189.54940196685</v>
      </c>
      <c r="F79" s="35">
        <f>F7-G7</f>
        <v>82568.815632170066</v>
      </c>
      <c r="H79" s="35">
        <f>H7-I7</f>
        <v>907758.36503413692</v>
      </c>
      <c r="J79" s="35">
        <f>J7-K7</f>
        <v>-907758.365034124</v>
      </c>
      <c r="L79" s="35">
        <f>L7-M7</f>
        <v>1.3038516044616699E-8</v>
      </c>
    </row>
  </sheetData>
  <mergeCells count="39">
    <mergeCell ref="A51:A63"/>
    <mergeCell ref="A65:A75"/>
    <mergeCell ref="A26:A32"/>
    <mergeCell ref="A34:A40"/>
    <mergeCell ref="A42:A49"/>
    <mergeCell ref="C34:G34"/>
    <mergeCell ref="C26:G26"/>
    <mergeCell ref="A2:M2"/>
    <mergeCell ref="A4:A12"/>
    <mergeCell ref="A14:M14"/>
    <mergeCell ref="A16:A24"/>
    <mergeCell ref="C16:L16"/>
    <mergeCell ref="M17:W17"/>
    <mergeCell ref="N18:O18"/>
    <mergeCell ref="P18:Q18"/>
    <mergeCell ref="R18:S18"/>
    <mergeCell ref="T18:U18"/>
    <mergeCell ref="V18:W18"/>
    <mergeCell ref="C42:H42"/>
    <mergeCell ref="E43:H43"/>
    <mergeCell ref="C65:M65"/>
    <mergeCell ref="C4:M4"/>
    <mergeCell ref="E17:H17"/>
    <mergeCell ref="C17:D18"/>
    <mergeCell ref="D52:E52"/>
    <mergeCell ref="F52:G52"/>
    <mergeCell ref="H52:I52"/>
    <mergeCell ref="J52:K52"/>
    <mergeCell ref="L52:M52"/>
    <mergeCell ref="D5:E5"/>
    <mergeCell ref="F5:G5"/>
    <mergeCell ref="H5:I5"/>
    <mergeCell ref="J5:K5"/>
    <mergeCell ref="L5:M5"/>
    <mergeCell ref="D66:E66"/>
    <mergeCell ref="F66:G66"/>
    <mergeCell ref="H66:I66"/>
    <mergeCell ref="J66:K66"/>
    <mergeCell ref="L66:M6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3:K11"/>
  <sheetViews>
    <sheetView workbookViewId="0">
      <selection activeCell="N8" sqref="N8"/>
    </sheetView>
  </sheetViews>
  <sheetFormatPr defaultColWidth="9.140625" defaultRowHeight="15"/>
  <cols>
    <col min="1" max="1" width="17.42578125" customWidth="1"/>
    <col min="2" max="2" width="7.140625" customWidth="1"/>
    <col min="3" max="3" width="13.7109375" bestFit="1" customWidth="1"/>
    <col min="4" max="4" width="13.7109375" customWidth="1"/>
    <col min="5" max="5" width="9" bestFit="1" customWidth="1"/>
    <col min="7" max="7" width="7.28515625" customWidth="1"/>
    <col min="8" max="8" width="6.28515625" customWidth="1"/>
    <col min="9" max="9" width="13.85546875" bestFit="1" customWidth="1"/>
    <col min="10" max="10" width="13.5703125" bestFit="1" customWidth="1"/>
    <col min="11" max="11" width="14.140625" customWidth="1"/>
  </cols>
  <sheetData>
    <row r="3" spans="1:11">
      <c r="A3" s="203" t="s">
        <v>184</v>
      </c>
      <c r="B3" s="204"/>
      <c r="C3" s="204"/>
      <c r="D3" s="204"/>
      <c r="E3" s="205"/>
      <c r="G3" s="203" t="s">
        <v>183</v>
      </c>
      <c r="H3" s="204"/>
      <c r="I3" s="204"/>
      <c r="J3" s="204"/>
      <c r="K3" s="205"/>
    </row>
    <row r="4" spans="1:11">
      <c r="A4" s="206" t="s">
        <v>1</v>
      </c>
      <c r="B4" s="207"/>
      <c r="C4" s="210" t="s">
        <v>173</v>
      </c>
      <c r="D4" s="211"/>
      <c r="E4" s="212"/>
      <c r="G4" s="206"/>
      <c r="H4" s="207"/>
      <c r="I4" s="210" t="s">
        <v>173</v>
      </c>
      <c r="J4" s="211"/>
      <c r="K4" s="212"/>
    </row>
    <row r="5" spans="1:11" ht="45">
      <c r="A5" s="208"/>
      <c r="B5" s="209"/>
      <c r="C5" s="75" t="s">
        <v>120</v>
      </c>
      <c r="D5" s="99" t="s">
        <v>174</v>
      </c>
      <c r="E5" s="76" t="s">
        <v>175</v>
      </c>
      <c r="G5" s="208"/>
      <c r="H5" s="209"/>
      <c r="I5" s="224" t="s">
        <v>120</v>
      </c>
      <c r="J5" s="226" t="s">
        <v>174</v>
      </c>
      <c r="K5" s="228" t="s">
        <v>175</v>
      </c>
    </row>
    <row r="6" spans="1:11">
      <c r="A6" s="84" t="s">
        <v>156</v>
      </c>
      <c r="B6" s="77">
        <v>1229</v>
      </c>
      <c r="C6" s="79">
        <f>Transfers!E12</f>
        <v>16621945.164725477</v>
      </c>
      <c r="D6" s="80">
        <f>Transfers!G12</f>
        <v>5750851.7415298298</v>
      </c>
      <c r="E6" s="81">
        <f>Transfers!K12</f>
        <v>0</v>
      </c>
      <c r="G6" s="216" t="s">
        <v>156</v>
      </c>
      <c r="H6" s="217"/>
      <c r="I6" s="225"/>
      <c r="J6" s="227"/>
      <c r="K6" s="229"/>
    </row>
    <row r="7" spans="1:11" ht="60">
      <c r="A7" s="85" t="s">
        <v>120</v>
      </c>
      <c r="B7" s="86">
        <f>Transfers!D12</f>
        <v>16464241.714127444</v>
      </c>
      <c r="C7" s="74" t="s">
        <v>176</v>
      </c>
      <c r="D7" s="108" t="s">
        <v>177</v>
      </c>
      <c r="E7" s="109"/>
      <c r="F7" s="110"/>
      <c r="G7" s="218" t="s">
        <v>120</v>
      </c>
      <c r="H7" s="219"/>
      <c r="I7" s="91" t="s">
        <v>180</v>
      </c>
      <c r="J7" s="111" t="s">
        <v>181</v>
      </c>
      <c r="K7" s="92" t="s">
        <v>179</v>
      </c>
    </row>
    <row r="8" spans="1:11" ht="45">
      <c r="A8" s="85" t="s">
        <v>174</v>
      </c>
      <c r="B8" s="86">
        <f>Transfers!F12</f>
        <v>6816313.5571619999</v>
      </c>
      <c r="C8" s="112" t="s">
        <v>113</v>
      </c>
      <c r="D8" s="73" t="s">
        <v>176</v>
      </c>
      <c r="E8" s="113"/>
      <c r="F8" s="110"/>
      <c r="G8" s="220" t="s">
        <v>174</v>
      </c>
      <c r="H8" s="221"/>
      <c r="I8" s="94" t="s">
        <v>178</v>
      </c>
      <c r="J8" s="73" t="s">
        <v>176</v>
      </c>
      <c r="K8" s="94" t="s">
        <v>178</v>
      </c>
    </row>
    <row r="9" spans="1:11" ht="45">
      <c r="A9" s="87" t="s">
        <v>175</v>
      </c>
      <c r="B9" s="78">
        <f>Transfers!J12</f>
        <v>0</v>
      </c>
      <c r="C9" s="114"/>
      <c r="D9" s="115"/>
      <c r="E9" s="72" t="s">
        <v>176</v>
      </c>
      <c r="F9" s="110"/>
      <c r="G9" s="222" t="s">
        <v>175</v>
      </c>
      <c r="H9" s="223"/>
      <c r="I9" s="92" t="s">
        <v>179</v>
      </c>
      <c r="J9" s="116" t="s">
        <v>182</v>
      </c>
      <c r="K9" s="72" t="s">
        <v>176</v>
      </c>
    </row>
    <row r="10" spans="1:11" s="34" customFormat="1" ht="9" customHeight="1">
      <c r="A10" s="213"/>
      <c r="B10" s="214"/>
      <c r="C10" s="214"/>
      <c r="D10" s="214"/>
      <c r="E10" s="215"/>
      <c r="G10" s="213"/>
      <c r="H10" s="214"/>
      <c r="I10" s="214"/>
      <c r="J10" s="214"/>
      <c r="K10" s="215"/>
    </row>
    <row r="11" spans="1:11">
      <c r="A11" s="88" t="s">
        <v>185</v>
      </c>
      <c r="B11" s="83"/>
      <c r="C11" s="214" t="s">
        <v>186</v>
      </c>
      <c r="D11" s="214"/>
      <c r="E11" s="89"/>
      <c r="G11" s="88" t="s">
        <v>135</v>
      </c>
      <c r="H11" s="93"/>
      <c r="I11" s="1"/>
      <c r="J11" s="82" t="s">
        <v>137</v>
      </c>
      <c r="K11" s="95"/>
    </row>
  </sheetData>
  <mergeCells count="16">
    <mergeCell ref="C11:D11"/>
    <mergeCell ref="A3:E3"/>
    <mergeCell ref="A4:B5"/>
    <mergeCell ref="C4:E4"/>
    <mergeCell ref="A10:E10"/>
    <mergeCell ref="G3:K3"/>
    <mergeCell ref="G4:H5"/>
    <mergeCell ref="I4:K4"/>
    <mergeCell ref="G10:K10"/>
    <mergeCell ref="G6:H6"/>
    <mergeCell ref="G7:H7"/>
    <mergeCell ref="G8:H8"/>
    <mergeCell ref="G9:H9"/>
    <mergeCell ref="I5:I6"/>
    <mergeCell ref="J5:J6"/>
    <mergeCell ref="K5:K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NTA Tables</vt:lpstr>
      <vt:lpstr>LC and RA</vt:lpstr>
      <vt:lpstr>Transfers</vt:lpstr>
      <vt:lpstr>Other current transfers</vt:lpstr>
      <vt:lpstr>Powerpoint charts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dc:creator>
  <cp:lastModifiedBy>tmiller</cp:lastModifiedBy>
  <dcterms:created xsi:type="dcterms:W3CDTF">2012-12-20T00:43:57Z</dcterms:created>
  <dcterms:modified xsi:type="dcterms:W3CDTF">2013-11-26T15:44:10Z</dcterms:modified>
</cp:coreProperties>
</file>